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rtmanni\Desktop\"/>
    </mc:Choice>
  </mc:AlternateContent>
  <workbookProtection workbookAlgorithmName="SHA-512" workbookHashValue="T/RwonFEEBx/id8S8T2w7Zbp4A66AlkV3SyTEJeNAEWLV2B9wHmDLPGt2ZO3/plFyoCnZJ7bXBqMl/MYcsAwiA==" workbookSaltValue="p/9k0Sn40gRE8eiXLjA6WA==" workbookSpinCount="100000" lockStructure="1"/>
  <bookViews>
    <workbookView xWindow="0" yWindow="0" windowWidth="28800" windowHeight="13728" firstSheet="1" activeTab="1"/>
  </bookViews>
  <sheets>
    <sheet name="Import" sheetId="1" state="hidden" r:id="rId1"/>
    <sheet name="Felújítás-Korszerűsítés" sheetId="2" r:id="rId2"/>
    <sheet name="Dokumentum ellenőrzés" sheetId="8" r:id="rId3"/>
    <sheet name="Kitöltési segédlet" sheetId="5" r:id="rId4"/>
  </sheets>
  <externalReferences>
    <externalReference r:id="rId5"/>
    <externalReference r:id="rId6"/>
  </externalReferences>
  <definedNames>
    <definedName name="ajto" localSheetId="2">[1]Adatlap!$Y$208</definedName>
    <definedName name="ajto">[2]Adatlap!$Y$208</definedName>
    <definedName name="emelet" localSheetId="2">[1]Adatlap!$W$208</definedName>
    <definedName name="emelet">[2]Adatlap!$W$208</definedName>
    <definedName name="hazszam" localSheetId="2">[1]Adatlap!$S$208</definedName>
    <definedName name="hazszam">[2]Adatlap!$S$208</definedName>
    <definedName name="iranyitoszam" localSheetId="2">[1]Adatlap!$F$206</definedName>
    <definedName name="iranyitoszam">[2]Adatlap!$F$206</definedName>
    <definedName name="_xlnm.Print_Area" localSheetId="2">'Dokumentum ellenőrzés'!$A$1:$I$33</definedName>
    <definedName name="_xlnm.Print_Area" localSheetId="1">'Felújítás-Korszerűsítés'!$A$1:$Z$32</definedName>
  </definedNames>
  <calcPr calcId="152511"/>
</workbook>
</file>

<file path=xl/calcChain.xml><?xml version="1.0" encoding="utf-8"?>
<calcChain xmlns="http://schemas.openxmlformats.org/spreadsheetml/2006/main">
  <c r="P33" i="8" l="1"/>
  <c r="Q32" i="8"/>
  <c r="N32" i="8"/>
  <c r="C32" i="8"/>
  <c r="B32" i="8"/>
  <c r="Q31" i="8"/>
  <c r="N31" i="8"/>
  <c r="C31" i="8"/>
  <c r="C30" i="8"/>
  <c r="Q30" i="8" s="1"/>
  <c r="N29" i="8"/>
  <c r="C29" i="8"/>
  <c r="Q29" i="8" s="1"/>
  <c r="Q24" i="8"/>
  <c r="C24" i="8"/>
  <c r="N24" i="8" s="1"/>
  <c r="N12" i="8"/>
  <c r="C12" i="8"/>
  <c r="Q12" i="8" s="1"/>
  <c r="Q11" i="8"/>
  <c r="N11" i="8"/>
  <c r="Q10" i="8"/>
  <c r="N10" i="8"/>
  <c r="Q6" i="8"/>
  <c r="C7" i="8" s="1"/>
  <c r="O6" i="8"/>
  <c r="N5" i="8"/>
  <c r="K5" i="8"/>
  <c r="L5" i="8" s="1"/>
  <c r="N4" i="8"/>
  <c r="O5" i="8" s="1"/>
  <c r="O4" i="8" s="1"/>
  <c r="N3" i="8"/>
  <c r="L4" i="8" l="1"/>
  <c r="L6" i="8"/>
  <c r="B20" i="8"/>
  <c r="N30" i="8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3" i="1"/>
  <c r="F30" i="2"/>
  <c r="D9" i="2" s="1"/>
  <c r="C27" i="8" l="1"/>
  <c r="C28" i="8"/>
  <c r="C26" i="8"/>
  <c r="C23" i="8"/>
  <c r="C18" i="8"/>
  <c r="C14" i="8"/>
  <c r="O7" i="8"/>
  <c r="B7" i="8" s="1"/>
  <c r="C19" i="8"/>
  <c r="Q7" i="8"/>
  <c r="C20" i="8"/>
  <c r="C15" i="8"/>
  <c r="C22" i="8"/>
  <c r="C13" i="8"/>
  <c r="C25" i="8"/>
  <c r="C21" i="8"/>
  <c r="C16" i="8"/>
  <c r="C17" i="8"/>
  <c r="J10" i="2"/>
  <c r="N19" i="8" l="1"/>
  <c r="Q19" i="8"/>
  <c r="Q21" i="8"/>
  <c r="N21" i="8"/>
  <c r="N15" i="8"/>
  <c r="Q15" i="8"/>
  <c r="Q26" i="8"/>
  <c r="N26" i="8"/>
  <c r="Q16" i="8"/>
  <c r="N16" i="8"/>
  <c r="Q22" i="8"/>
  <c r="N22" i="8"/>
  <c r="N23" i="8"/>
  <c r="Q23" i="8"/>
  <c r="Q25" i="8"/>
  <c r="N25" i="8"/>
  <c r="N20" i="8"/>
  <c r="Q20" i="8"/>
  <c r="Q14" i="8"/>
  <c r="N14" i="8"/>
  <c r="N28" i="8"/>
  <c r="Q28" i="8"/>
  <c r="Q17" i="8"/>
  <c r="N17" i="8"/>
  <c r="Q13" i="8"/>
  <c r="N13" i="8"/>
  <c r="N18" i="8"/>
  <c r="Q18" i="8"/>
  <c r="N27" i="8"/>
  <c r="Q27" i="8"/>
  <c r="E24" i="2"/>
  <c r="N33" i="8" l="1"/>
  <c r="O33" i="8" s="1"/>
  <c r="F33" i="8" s="1"/>
  <c r="B2" i="8" s="1"/>
  <c r="Q33" i="8"/>
  <c r="R33" i="8" s="1"/>
  <c r="E19" i="2"/>
  <c r="M28" i="2"/>
  <c r="D19" i="2"/>
  <c r="E22" i="2"/>
  <c r="N26" i="2"/>
  <c r="M16" i="2"/>
  <c r="D21" i="2"/>
  <c r="E26" i="2"/>
  <c r="N25" i="2"/>
  <c r="E21" i="2"/>
  <c r="M24" i="2"/>
  <c r="D24" i="2"/>
  <c r="N14" i="2"/>
  <c r="M17" i="2"/>
  <c r="N22" i="2"/>
  <c r="M25" i="2"/>
  <c r="N23" i="2"/>
  <c r="M21" i="2"/>
  <c r="N19" i="2"/>
  <c r="E18" i="2"/>
  <c r="D17" i="2"/>
  <c r="E17" i="2"/>
  <c r="D20" i="2"/>
  <c r="E20" i="2"/>
  <c r="E14" i="2"/>
  <c r="D15" i="2"/>
  <c r="E15" i="2"/>
  <c r="N16" i="2"/>
  <c r="N18" i="2"/>
  <c r="M13" i="2"/>
  <c r="M18" i="2"/>
  <c r="M22" i="2"/>
  <c r="N20" i="2"/>
  <c r="M23" i="2"/>
  <c r="N27" i="2"/>
  <c r="D22" i="2"/>
  <c r="D13" i="2"/>
  <c r="E13" i="2"/>
  <c r="D26" i="2"/>
  <c r="D16" i="2"/>
  <c r="E16" i="2"/>
  <c r="D27" i="2"/>
  <c r="E27" i="2"/>
  <c r="M27" i="2"/>
  <c r="N13" i="2"/>
  <c r="M15" i="2"/>
  <c r="M14" i="2"/>
  <c r="M19" i="2"/>
  <c r="N28" i="2"/>
  <c r="M20" i="2"/>
  <c r="N24" i="2"/>
  <c r="D14" i="2"/>
  <c r="D25" i="2"/>
  <c r="E25" i="2"/>
  <c r="D28" i="2"/>
  <c r="E28" i="2"/>
  <c r="D18" i="2"/>
  <c r="D23" i="2"/>
  <c r="E23" i="2"/>
  <c r="M26" i="2"/>
  <c r="N15" i="2"/>
  <c r="N17" i="2"/>
  <c r="N21" i="2"/>
  <c r="D3" i="1" l="1"/>
</calcChain>
</file>

<file path=xl/comments1.xml><?xml version="1.0" encoding="utf-8"?>
<comments xmlns="http://schemas.openxmlformats.org/spreadsheetml/2006/main">
  <authors>
    <author>Hartmann István EB_HU</author>
    <author>Keri Ferenc EB_HU</author>
  </authors>
  <commentList>
    <comment ref="C7" authorId="0" shapeId="0">
      <text>
        <r>
          <rPr>
            <b/>
            <sz val="9"/>
            <color indexed="81"/>
            <rFont val="Segoe UI"/>
            <family val="2"/>
            <charset val="238"/>
          </rPr>
          <t>Nem könnyűszerkezet = hagyományos elemes szerkezet
Könnyűszerkezetes = fa/fémvázas ingatlan, gyors házak</t>
        </r>
      </text>
    </comment>
    <comment ref="C8" authorId="1" shapeId="0">
      <text>
        <r>
          <rPr>
            <sz val="9"/>
            <color indexed="81"/>
            <rFont val="Tahoma"/>
            <family val="2"/>
            <charset val="238"/>
          </rPr>
          <t>Itt azt az épületrészt kell figyelembe venni, amit az ügyfél épít. Ha csak tetőtér beépítésről van szó, akkor azt kell kiválasztani. Ha a munkálatok érintik valamelyik másik szintet is, akkor az ennek megfelelőt válasszák!</t>
        </r>
      </text>
    </comment>
    <comment ref="C10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Nettó terület: belső padlósíkon mért teljes alapterület szintenként összeadva.
Lakóterület és egyéb lakóterülethez kapocsolódó zárt területeket 100% ban kell figyelembe venni </t>
        </r>
      </text>
    </comment>
    <comment ref="F12" authorId="0" shapeId="0">
      <text>
        <r>
          <rPr>
            <b/>
            <sz val="9"/>
            <color indexed="81"/>
            <rFont val="Segoe UI"/>
            <family val="2"/>
            <charset val="238"/>
          </rPr>
          <t xml:space="preserve">Anyag és munkjadíj összeadva bruttó értékkel forintban
</t>
        </r>
      </text>
    </comment>
  </commentList>
</comments>
</file>

<file path=xl/comments2.xml><?xml version="1.0" encoding="utf-8"?>
<comments xmlns="http://schemas.openxmlformats.org/spreadsheetml/2006/main">
  <authors>
    <author>Hartmann István EB_HU</author>
    <author>Keri Ferenc EB_HU</author>
  </authors>
  <commentList>
    <comment ref="C3" authorId="0" shapeId="0">
      <text>
        <r>
          <rPr>
            <b/>
            <sz val="9"/>
            <color indexed="81"/>
            <rFont val="Segoe UI"/>
            <family val="2"/>
            <charset val="238"/>
          </rPr>
          <t>irsz, település, utcanév, házszám, emelet ajtó:
Pl: 1138 Budapest, Népfürdő utca 24-26.</t>
        </r>
      </text>
    </comment>
    <comment ref="H6" authorId="1" shapeId="0">
      <text>
        <r>
          <rPr>
            <sz val="12"/>
            <color indexed="81"/>
            <rFont val="Tahoma"/>
            <family val="2"/>
            <charset val="238"/>
          </rPr>
          <t xml:space="preserve">A vizsgálat alapja:
• egy lakóegység egy telken= egylakásos
• több lakóegység egy telken:
    - ikerház vagy sorház, amelynél minden lakás önálló tető- és épületszerkezettel, valamint a terepszintről közvetlen bejárattal rendelkezik = egy lakásos
    - ha elbukik  az önálló tető- és épületszerkezettel, valamint a terepszintről közvetlen bejárattal rendelkezik paraméter közül bármelyik = több lakásos
</t>
        </r>
        <r>
          <rPr>
            <b/>
            <sz val="12"/>
            <color indexed="81"/>
            <rFont val="Tahoma"/>
            <family val="2"/>
            <charset val="238"/>
          </rPr>
          <t>Több ingatlanegység esetén ha bármely épületszerkezet közös, akkor többlakásos az épület. Ingatlan-nyilvántartástól függetlenül kezelve!</t>
        </r>
        <r>
          <rPr>
            <sz val="12"/>
            <color indexed="81"/>
            <rFont val="Tahoma"/>
            <family val="2"/>
            <charset val="238"/>
          </rPr>
          <t xml:space="preserve">
 </t>
        </r>
      </text>
    </comment>
    <comment ref="F9" authorId="0" shapeId="0">
      <text>
        <r>
          <rPr>
            <sz val="10"/>
            <color indexed="81"/>
            <rFont val="Segoe UI"/>
            <family val="2"/>
            <charset val="238"/>
          </rPr>
          <t>TANÁCSADÓ TÖLTI KI:
- Fióki tanácsadó melléklet ellenőrzése
- Minden kötelezőnek jelölt dokumentumot csatolni kell az EBR-be.
- A kitöltöttségnek szinkronban kell lennie az EBR mellékleteivel.
- Kötelezőnek jelölt de EBR-be nem csatolt dokumentum hiánypótlást von maga után (nem készülhet el szakértés)
SZAKÉRTŐ FELADAT:
- EBR-be csatolás ellenőrzése
- Kötelező dokumentum hiány esetén Akadályközlés rögzíthető
- Csak teljes dokumentumkörrel készülthet szakvélemény
- Tévesen jelölt mezőket a valóságnak megfelelő állapotra állítsa át</t>
        </r>
        <r>
          <rPr>
            <sz val="11"/>
            <color indexed="81"/>
            <rFont val="Segoe UI"/>
            <family val="2"/>
            <charset val="238"/>
          </rPr>
          <t xml:space="preserve">
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G9" authorId="0" shapeId="0">
      <text>
        <r>
          <rPr>
            <sz val="9"/>
            <color indexed="81"/>
            <rFont val="Segoe UI"/>
            <family val="2"/>
            <charset val="238"/>
          </rPr>
          <t xml:space="preserve">SZAKÉRTŐ FELADAT:
- EBR melléklet nevét kell felvezetni (fájlnév)
- Kötelező dokumentum hiány esetén akadályközlés rögzíthető
- Hiányzó dokumentumot pótolva töltse fel a mellékletek közé
- Csak teljes dokumentumkörrel készülthet szakvélemény
- Minden kötelezőnek jelölt sornál az EBR melléklet megfelelő fájlnevét be kell írni
</t>
        </r>
        <r>
          <rPr>
            <b/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<sst xmlns="http://schemas.openxmlformats.org/spreadsheetml/2006/main" count="161" uniqueCount="144">
  <si>
    <t>1. Földmunka</t>
  </si>
  <si>
    <t>2. Alapozás</t>
  </si>
  <si>
    <t>3. Falazás és egyéb kőműves munkák</t>
  </si>
  <si>
    <t>4. Födém-, lépcsőszerk., helyszíni beton munkák</t>
  </si>
  <si>
    <t>5. Tetőszerkezet, tetőfedés, bádogozás</t>
  </si>
  <si>
    <t>6. Homlokzatképzés, hőszigetelés</t>
  </si>
  <si>
    <t>7. Belső vakolás</t>
  </si>
  <si>
    <t>8. Aljzatbeton, vízszigetelés, úsztatórtg.</t>
  </si>
  <si>
    <t>9. Burkolás (hideg-, melegburkolatok)</t>
  </si>
  <si>
    <t>10. Külső nyílászárók, kapuk</t>
  </si>
  <si>
    <t>11. Belső nyílászárók, asztalos szerk.-ek</t>
  </si>
  <si>
    <t>12. Festés - mázolás - tapétázás</t>
  </si>
  <si>
    <t>13. Belső víz- és csatornaszerelés, szaniterek</t>
  </si>
  <si>
    <t>14. Gáz- illetve egyéb fűtés szerelés</t>
  </si>
  <si>
    <t>15. Belső villanyszerelés, szerelvényezés</t>
  </si>
  <si>
    <t>16. Külső építmények, közműcsatlakozás</t>
  </si>
  <si>
    <t>17. Egyéb munkanem (pl. egyéb gépészet)</t>
  </si>
  <si>
    <t>Összesen</t>
  </si>
  <si>
    <t>Tétel költsége Ft</t>
  </si>
  <si>
    <t>Szakágak</t>
  </si>
  <si>
    <t>constructionWorkType</t>
  </si>
  <si>
    <t>workTotalCostBCCY</t>
  </si>
  <si>
    <t>Szakágak technikai azonosítója</t>
  </si>
  <si>
    <t>Earthworks</t>
  </si>
  <si>
    <t>Foundation</t>
  </si>
  <si>
    <t>OtherWork</t>
  </si>
  <si>
    <t>ExternalConstructionsPublicUtilityConnection</t>
  </si>
  <si>
    <t>MasonryAndOtherMasonryWorks</t>
  </si>
  <si>
    <t>CeilingStaircasesOnSiteConcreteWorks</t>
  </si>
  <si>
    <t>RoofingTinning</t>
  </si>
  <si>
    <t>FacadeBuildingThermalInsulation</t>
  </si>
  <si>
    <t>InternalPlastering</t>
  </si>
  <si>
    <t>ConcreteWaterproofing</t>
  </si>
  <si>
    <t>HotAndColdCovering</t>
  </si>
  <si>
    <t>ExteriorDoorsGates</t>
  </si>
  <si>
    <t>InteriorDoorsAndWindowsJoineryItems</t>
  </si>
  <si>
    <t>PaintingAndWallpapering</t>
  </si>
  <si>
    <t>InternalWaterAndSewerageSanitaryWare</t>
  </si>
  <si>
    <t>GasOrOtherHeatingInstallation</t>
  </si>
  <si>
    <t>InternalElectricalInstallationAndAssembly</t>
  </si>
  <si>
    <t>Kivitelezett épület(rész) tagolása:</t>
  </si>
  <si>
    <t>Költségvetés</t>
  </si>
  <si>
    <t>Minimum részarány %</t>
  </si>
  <si>
    <t>Maximum részarány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</si>
  <si>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</si>
  <si>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</si>
  <si>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</si>
  <si>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</si>
  <si>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</si>
  <si>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</si>
  <si>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</si>
  <si>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</si>
  <si>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</si>
  <si>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</si>
  <si>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</si>
  <si>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</si>
  <si>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</si>
  <si>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</si>
  <si>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</si>
  <si>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</si>
  <si>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</si>
  <si>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Ügyfél elfogadja a bank által javasolt költségbontást</t>
  </si>
  <si>
    <t>Dokumentum neve</t>
  </si>
  <si>
    <t>Kötelező</t>
  </si>
  <si>
    <t>Becsatolva</t>
  </si>
  <si>
    <t>Alap dokumentum</t>
  </si>
  <si>
    <t>Banki formátumú költségvetés</t>
  </si>
  <si>
    <t>Egyszerű bejelentéshez szükséges dokumentáció</t>
  </si>
  <si>
    <t>Egyéb dokumentum</t>
  </si>
  <si>
    <t>Jogerős építési engedély</t>
  </si>
  <si>
    <t>Tervezői nyilatkozat könnyűszerkezetes épülethez</t>
  </si>
  <si>
    <t>Ügyfél neve:</t>
  </si>
  <si>
    <t>Építési engedélyezési eljárás típusa:</t>
  </si>
  <si>
    <t>Épületszerkezet szerint önálló ingatlan?</t>
  </si>
  <si>
    <t>Épületszerkezet:</t>
  </si>
  <si>
    <t>földszintes</t>
  </si>
  <si>
    <t>Munkálat típusa:</t>
  </si>
  <si>
    <t>Épület nettó területe (m2):</t>
  </si>
  <si>
    <t>Munkanem részletes leírása</t>
  </si>
  <si>
    <t>Munkanemek és munkafolyamatok megnevezése</t>
  </si>
  <si>
    <t>Az Ügyfél által összeállított költségvetés a mai napon digitális formában átadásra került a Banknak:</t>
  </si>
  <si>
    <t>………………………………………..
Ügyfél</t>
  </si>
  <si>
    <t>………………….
Ügyfél</t>
  </si>
  <si>
    <t>……………...
Tanácsadó</t>
  </si>
  <si>
    <t xml:space="preserve">Munaknem bruttó költsége </t>
  </si>
  <si>
    <t>Teraszok, erkélyek területe (m2):</t>
  </si>
  <si>
    <t>Dátum:……………….…………….</t>
  </si>
  <si>
    <t>Az Ügyfél kijelenti, hogy korszerűsítés esetén kizárólag a leírás* szerinti munkanemeket végzi el és a leadott költségvetés is csak erre vonatkozik:</t>
  </si>
  <si>
    <t>*Korszerűsítés kizárólag lakás komfortfokozatának növelése céljából végezhető munkálat:
 - a víz-, csatorna-, elektromos-, gázközmű bevezetése, illetve belső hálózatának kiépítése,
 - fürdőszoba létesítése olyan lakásban, ahol még ilyen helyiség nincs
 - központosított fűtés kialakítása vagy cseréje, beleértve a megújítható energiaforrások (pl.napenergia) alkalmazását is,
 - az épület szigetelése, beleértve a hő-, hang-, illetve vízszigetelési munkálatokat,
 - a külső nyílászárók energiatakarékos nyílászárókra való cseréje,
 - tető cseréje, felújítása, szigetelése,
 - a korszerűsítés része az ehhez közvetlenül kapcsolódó helyreállítási munka, a korszerűsítés közvetlen költségeinek 20 %-áig.</t>
  </si>
  <si>
    <t>Fajlagos költség (eFt/m2)</t>
  </si>
  <si>
    <t>Bruttó összköltség (Ft):</t>
  </si>
  <si>
    <r>
      <t>Határozat/készenlétbe helyezés dátuma</t>
    </r>
    <r>
      <rPr>
        <sz val="10"/>
        <rFont val="Arial"/>
        <family val="2"/>
        <charset val="238"/>
      </rPr>
      <t xml:space="preserve"> (ÉÉÉÉ.HH.NN.)</t>
    </r>
    <r>
      <rPr>
        <b/>
        <sz val="10"/>
        <rFont val="Arial"/>
        <family val="2"/>
        <charset val="238"/>
      </rPr>
      <t>:</t>
    </r>
  </si>
  <si>
    <r>
      <t>Ingatlan címe</t>
    </r>
    <r>
      <rPr>
        <sz val="10"/>
        <color theme="1"/>
        <rFont val="Arial"/>
        <family val="2"/>
        <charset val="238"/>
      </rPr>
      <t xml:space="preserve"> (irsz,település,utca, házszám):</t>
    </r>
  </si>
  <si>
    <r>
      <t>Ingatlan helyrajzi száma</t>
    </r>
    <r>
      <rPr>
        <sz val="10"/>
        <color theme="1"/>
        <rFont val="Arial"/>
        <family val="2"/>
        <charset val="238"/>
      </rPr>
      <t xml:space="preserve"> (hrsz):</t>
    </r>
  </si>
  <si>
    <t>Korszerűsítés esetén az Ügyfél a dokumentum nyomtatott példányán nyilatkozik, hogy kizárólag korszerűsítéshez kapocsoldó munkákat végez és a költségvetés is csak arra vonatkozik.</t>
  </si>
  <si>
    <r>
      <t xml:space="preserve">A hitelcélnak megfelelően </t>
    </r>
    <r>
      <rPr>
        <b/>
        <sz val="11"/>
        <color theme="1"/>
        <rFont val="Calibri"/>
        <family val="2"/>
        <charset val="238"/>
        <scheme val="minor"/>
      </rPr>
      <t>minden kék cellát kérjük kitölteni:</t>
    </r>
    <r>
      <rPr>
        <sz val="11"/>
        <color theme="1"/>
        <rFont val="Calibri"/>
        <family val="2"/>
        <charset val="238"/>
        <scheme val="minor"/>
      </rPr>
      <t xml:space="preserve">
1. Építés helyének ingatlan hrsz-a (F4)
2. Építés címe (J4) – irányítószám, település, utca, házszám – pl: 1138 Budapest, Népfürdő utca 
3. Munkálat típusa: felújítás vagy korszerűsítés– (F5)
4. Ügyfél neve: Hiteligénylő neve, általánosságban az építtető személye (J5)
5. Építési engedélyezési eljárás típusa(F6): Engedély kötelesség és az engedély formájának kiválasztása
6. Ha engedély köteles a munkálat, akkor Határozat/készenlétbe helyezés dátuma (J6): dátumként felvezetve (ÉÉÉÉ.HH.NN.)
7. Épület nettó területe (m2) (F10): lakó és ahhoz tartozó egyéb területek (garázs, tároló) teljes értékűen összeadva
8. Új teraszok, erkélyek területe (H10): fedett és fedetlen teraszok, erkélyek területének összege
9. Ügyfél által megadott bruttó költségek (F13-F29): ÁFÁ-val együtt forintban megadva a munkanemenkénti költségek (anyag és díj összeadva)
10. Azon sor esetében ahol költségvetési összeg szerepel ott részletesen leírható a munkanem</t>
    </r>
  </si>
  <si>
    <t>Engedélyezési dokumentum ellenőrző lista</t>
  </si>
  <si>
    <t>Alapadatok - összes színes cella kitöltését követően működik a dokumentum ellenőrzés</t>
  </si>
  <si>
    <t>Ingatlan címe:</t>
  </si>
  <si>
    <t>CÍM IDE ÍRANDÓ</t>
  </si>
  <si>
    <t>Ingatlan hrsz:</t>
  </si>
  <si>
    <t>Építés bejelentésének dátuma</t>
  </si>
  <si>
    <t>Építési engedély száma, ÉTDR sorszáma, E-napló sorszám</t>
  </si>
  <si>
    <t>Épületszerkezet  / építési mód:</t>
  </si>
  <si>
    <t>eng</t>
  </si>
  <si>
    <t>Csatolás</t>
  </si>
  <si>
    <t>EBR-ben</t>
  </si>
  <si>
    <t>EBR melléklet elnevezése</t>
  </si>
  <si>
    <t>Banki nyilatkozat benyújtott dokumentumokról + tervezői és ügyfélnyilatkozat</t>
  </si>
  <si>
    <t>Ügyfél</t>
  </si>
  <si>
    <t>Banki nyilatkozat benyújtott dokumentumokról + tervezői és ügyfélnyilatkozat (ügyfél)</t>
  </si>
  <si>
    <t>aláírólap, tervjegyzékkel</t>
  </si>
  <si>
    <t>helyszínrajz</t>
  </si>
  <si>
    <t>kitűzési helyszínrajz</t>
  </si>
  <si>
    <t>utcakép</t>
  </si>
  <si>
    <t>alaprajz</t>
  </si>
  <si>
    <t>metszetek</t>
  </si>
  <si>
    <t>homlokzatok</t>
  </si>
  <si>
    <t>1 - más neve</t>
  </si>
  <si>
    <t>műszaki berendezések rendszerterve</t>
  </si>
  <si>
    <t>tartószerkezeti tervek, rajzok</t>
  </si>
  <si>
    <t>tervezői (árazatlan) költségvetés</t>
  </si>
  <si>
    <t xml:space="preserve">ÉTDR </t>
  </si>
  <si>
    <t>ÉTDR betekintési kód vagy link</t>
  </si>
  <si>
    <t>ÉTDR dokumentum feltöltés (pl egyszerű bejelentés) visszaigazolása - Ügyféli beadvány kivonata + tájékoztatás megfelelőségről</t>
  </si>
  <si>
    <t>E-napló kivonatok</t>
  </si>
  <si>
    <t>enapló készenlétbe helyezés</t>
  </si>
  <si>
    <t>enapló összesítő</t>
  </si>
  <si>
    <t>főnapló, alnaplók –&gt; 30 napon belüli, megfelelőséget igazoló tervezői művezetést tartalmazó enapló</t>
  </si>
  <si>
    <t>Jogerős építési teljes tervdokumentáció (ép. Eng. Köteles)</t>
  </si>
  <si>
    <t>Hiba-ellenőrzés- Hiba esetén nem rendelhető szakértés</t>
  </si>
  <si>
    <t>Kitöltés dátuma:</t>
  </si>
  <si>
    <r>
      <rPr>
        <b/>
        <sz val="11"/>
        <color theme="1"/>
        <rFont val="Calibri"/>
        <family val="2"/>
        <charset val="238"/>
        <scheme val="minor"/>
      </rPr>
      <t>Ügyfél által jóváhagyott költségvetést Tanácsadó kinyomtatja és Ügyfél aláírásával nyugtázz</t>
    </r>
    <r>
      <rPr>
        <sz val="11"/>
        <color theme="1"/>
        <rFont val="Calibri"/>
        <family val="2"/>
        <charset val="238"/>
        <scheme val="minor"/>
      </rPr>
      <t xml:space="preserve">
Az adatlap formátumán ne változtassanak, ne tegyenek bele képletet, vagy plusz lapot, ne színezzék át, ne töröljenek sor vagy oszlopot!
A kitöltött számlaösszesítő Excel fájl-t kérjük Költségvetés, majd az építés címének megfelelően elnevezni és kötőjellel az Ügyfél nevét is írják hozzá. (pl.: Költségvetés - 1138 Budapest, Népfürdő utca 24-26. - Erste Ügyfél.xlsx) és ezt e-mailben megküldeni a tanácsadónak
</t>
    </r>
    <r>
      <rPr>
        <b/>
        <sz val="11"/>
        <color theme="1"/>
        <rFont val="Calibri"/>
        <family val="2"/>
        <charset val="238"/>
        <scheme val="minor"/>
      </rPr>
      <t>Dokumentum ellenőrzési lapon ellenőrizhető, az engedélyköteles/egyszerű bejelentéses munkálatok dokumentum igénye (3-7 soroknál színesként jelölt cellák kitöltése után, illetve a F oszlopban jelölendő annak megléte és átadása a tanácsadó részére.</t>
    </r>
  </si>
  <si>
    <t>EELv01</t>
  </si>
  <si>
    <t>Ügyfél megnyitotta és vezet is az E-naplót</t>
  </si>
  <si>
    <t>Melléklet megléte</t>
  </si>
  <si>
    <t>3. Falazás, egyéb kőműves munka, gipszkartonozás</t>
  </si>
  <si>
    <t>11. Belső nyílászárók, fa lépcső, korlát</t>
  </si>
  <si>
    <t>13. Belső víz- és csatornaszerelés cső és szaniterek</t>
  </si>
  <si>
    <t>14. Fűtés és melegvíz ellátás (gáz vagy egyéb mód)</t>
  </si>
  <si>
    <t>15. Villanyszerelés, szerelvényezés, megújuló energia</t>
  </si>
  <si>
    <t>17. Egyéb munkanem (pl. bontás / tervezés)*</t>
  </si>
  <si>
    <t>KÖLTSÉGVETÉSI ADATLAP FELÚJÍTÁSI, KORSZERŰSÍTÉSI HITELHEZ (v02)</t>
  </si>
  <si>
    <t>2021.07.07.-től érvényes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</si>
</sst>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#,##0\ &quot;Ft&quot;;\-#,##0\ &quot;Ft&quot;"/>
    <numFmt numFmtId="44" formatCode="_-* #,##0.00\ &quot;Ft&quot;_-;\-* #,##0.00\ &quot;Ft&quot;_-;_-* &quot;-&quot;??\ &quot;Ft&quot;_-;_-@_-"/>
    <numFmt numFmtId="164" formatCode="_-* #,##0\ [$Ft-40E]_-;\-* #,##0\ [$Ft-40E]_-;_-* &quot;-&quot;??\ [$Ft-40E]_-;_-@_-"/>
    <numFmt numFmtId="165" formatCode="_-* #,##0\ &quot;Ft&quot;_-;\-* #,##0\ &quot;Ft&quot;_-;_-* &quot;-&quot;??\ &quot;Ft&quot;_-;_-@_-"/>
    <numFmt numFmtId="166" formatCode="0.0"/>
    <numFmt numFmtId="167" formatCode="#,##0\ &quot;Ft&quot;"/>
    <numFmt numFmtId="168" formatCode="#,##0.00_ ;\-#,##0.00\ "/>
  </numFmts>
  <fonts count="4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Times New Roman"/>
      <family val="1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b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b/>
      <sz val="20"/>
      <color theme="0"/>
      <name val="Times New Roman"/>
      <family val="1"/>
      <charset val="238"/>
    </font>
    <font>
      <sz val="10"/>
      <color theme="0"/>
      <name val="Arial"/>
      <family val="2"/>
      <charset val="238"/>
    </font>
    <font>
      <sz val="14"/>
      <name val="Times New Roman"/>
      <family val="1"/>
      <charset val="238"/>
    </font>
    <font>
      <sz val="9"/>
      <color theme="0"/>
      <name val="Arial"/>
      <family val="2"/>
      <charset val="238"/>
    </font>
    <font>
      <sz val="12"/>
      <name val="Arial"/>
      <family val="2"/>
      <charset val="238"/>
    </font>
    <font>
      <b/>
      <sz val="9"/>
      <color theme="0"/>
      <name val="Times New Roman"/>
      <family val="1"/>
      <charset val="238"/>
    </font>
    <font>
      <b/>
      <sz val="12"/>
      <color theme="0"/>
      <name val="Times New Roman"/>
      <family val="1"/>
      <charset val="238"/>
    </font>
    <font>
      <sz val="12"/>
      <color theme="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color indexed="81"/>
      <name val="Tahoma"/>
      <family val="2"/>
      <charset val="238"/>
    </font>
    <font>
      <b/>
      <sz val="12"/>
      <color indexed="81"/>
      <name val="Tahoma"/>
      <family val="2"/>
      <charset val="238"/>
    </font>
    <font>
      <sz val="9"/>
      <color indexed="81"/>
      <name val="Segoe UI"/>
      <family val="2"/>
      <charset val="238"/>
    </font>
    <font>
      <sz val="9"/>
      <color rgb="FFFF0000"/>
      <name val="Times New Roman"/>
      <family val="1"/>
      <charset val="238"/>
    </font>
    <font>
      <sz val="10"/>
      <color indexed="81"/>
      <name val="Segoe UI"/>
      <family val="2"/>
      <charset val="238"/>
    </font>
    <font>
      <sz val="11"/>
      <color indexed="81"/>
      <name val="Segoe UI"/>
      <family val="2"/>
      <charset val="238"/>
    </font>
    <font>
      <b/>
      <sz val="9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6DEF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CE4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Font="1" applyAlignment="1">
      <alignment horizontal="center" wrapText="1"/>
    </xf>
    <xf numFmtId="0" fontId="11" fillId="2" borderId="1" xfId="0" applyFont="1" applyFill="1" applyBorder="1" applyAlignment="1" applyProtection="1">
      <alignment horizontal="center" vertical="top" wrapText="1"/>
    </xf>
    <xf numFmtId="0" fontId="11" fillId="2" borderId="0" xfId="0" applyFont="1" applyFill="1" applyBorder="1" applyAlignment="1" applyProtection="1">
      <alignment horizontal="center" vertical="top" wrapText="1"/>
    </xf>
    <xf numFmtId="164" fontId="10" fillId="0" borderId="1" xfId="2" applyNumberFormat="1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/>
    </xf>
    <xf numFmtId="0" fontId="11" fillId="2" borderId="1" xfId="0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vertical="top"/>
    </xf>
    <xf numFmtId="2" fontId="4" fillId="0" borderId="0" xfId="1" applyNumberFormat="1" applyFont="1" applyFill="1" applyBorder="1" applyAlignment="1" applyProtection="1">
      <alignment vertical="top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165" fontId="4" fillId="0" borderId="3" xfId="3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Border="1" applyAlignment="1" applyProtection="1">
      <alignment vertical="center" wrapText="1"/>
    </xf>
    <xf numFmtId="0" fontId="1" fillId="0" borderId="0" xfId="1" applyProtection="1"/>
    <xf numFmtId="0" fontId="1" fillId="0" borderId="0" xfId="1" applyBorder="1" applyProtection="1"/>
    <xf numFmtId="0" fontId="4" fillId="0" borderId="0" xfId="1" applyFont="1" applyProtection="1"/>
    <xf numFmtId="0" fontId="1" fillId="0" borderId="0" xfId="1" applyBorder="1" applyAlignment="1" applyProtection="1">
      <alignment wrapText="1"/>
    </xf>
    <xf numFmtId="0" fontId="3" fillId="0" borderId="0" xfId="1" applyFont="1" applyFill="1" applyBorder="1" applyAlignment="1" applyProtection="1">
      <alignment vertical="top" wrapText="1"/>
    </xf>
    <xf numFmtId="0" fontId="4" fillId="0" borderId="0" xfId="1" applyFont="1" applyBorder="1" applyAlignment="1" applyProtection="1">
      <alignment horizontal="center" vertical="center" wrapText="1"/>
    </xf>
    <xf numFmtId="0" fontId="4" fillId="0" borderId="0" xfId="1" applyFont="1" applyBorder="1" applyProtection="1"/>
    <xf numFmtId="0" fontId="4" fillId="0" borderId="0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right"/>
    </xf>
    <xf numFmtId="49" fontId="4" fillId="0" borderId="0" xfId="1" applyNumberFormat="1" applyFont="1" applyFill="1" applyBorder="1" applyAlignment="1" applyProtection="1">
      <alignment horizontal="center" vertical="center"/>
    </xf>
    <xf numFmtId="49" fontId="4" fillId="0" borderId="7" xfId="1" applyNumberFormat="1" applyFont="1" applyFill="1" applyBorder="1" applyAlignment="1" applyProtection="1">
      <alignment horizontal="left" vertical="center"/>
    </xf>
    <xf numFmtId="166" fontId="5" fillId="3" borderId="0" xfId="1" applyNumberFormat="1" applyFont="1" applyFill="1" applyBorder="1" applyAlignment="1" applyProtection="1">
      <alignment vertical="top"/>
    </xf>
    <xf numFmtId="0" fontId="4" fillId="0" borderId="0" xfId="1" applyFont="1" applyFill="1" applyBorder="1" applyAlignment="1" applyProtection="1">
      <alignment horizontal="center"/>
    </xf>
    <xf numFmtId="0" fontId="4" fillId="0" borderId="0" xfId="1" applyFont="1" applyFill="1" applyBorder="1" applyAlignment="1" applyProtection="1">
      <alignment horizontal="right"/>
    </xf>
    <xf numFmtId="0" fontId="4" fillId="0" borderId="0" xfId="1" applyNumberFormat="1" applyFont="1" applyFill="1" applyBorder="1" applyAlignment="1" applyProtection="1">
      <alignment horizontal="right"/>
    </xf>
    <xf numFmtId="0" fontId="4" fillId="0" borderId="0" xfId="1" applyFont="1" applyFill="1" applyBorder="1" applyProtection="1"/>
    <xf numFmtId="49" fontId="4" fillId="0" borderId="9" xfId="1" applyNumberFormat="1" applyFont="1" applyFill="1" applyBorder="1" applyAlignment="1" applyProtection="1">
      <alignment horizontal="left" vertical="center"/>
    </xf>
    <xf numFmtId="0" fontId="3" fillId="0" borderId="0" xfId="1" applyFont="1" applyFill="1" applyBorder="1" applyAlignment="1" applyProtection="1">
      <alignment wrapText="1"/>
    </xf>
    <xf numFmtId="0" fontId="1" fillId="0" borderId="0" xfId="1" applyAlignment="1" applyProtection="1">
      <alignment wrapText="1"/>
    </xf>
    <xf numFmtId="0" fontId="1" fillId="0" borderId="0" xfId="1" applyAlignment="1" applyProtection="1"/>
    <xf numFmtId="0" fontId="3" fillId="4" borderId="1" xfId="1" applyFont="1" applyFill="1" applyBorder="1" applyAlignment="1" applyProtection="1">
      <alignment horizontal="center" vertical="center"/>
      <protection locked="0"/>
    </xf>
    <xf numFmtId="0" fontId="3" fillId="0" borderId="0" xfId="1" applyFont="1" applyProtection="1"/>
    <xf numFmtId="0" fontId="5" fillId="0" borderId="0" xfId="1" applyFont="1" applyBorder="1" applyProtection="1"/>
    <xf numFmtId="0" fontId="5" fillId="0" borderId="1" xfId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center" vertical="center"/>
    </xf>
    <xf numFmtId="0" fontId="13" fillId="0" borderId="4" xfId="1" applyFont="1" applyFill="1" applyBorder="1" applyAlignment="1" applyProtection="1">
      <alignment vertical="center"/>
    </xf>
    <xf numFmtId="0" fontId="3" fillId="0" borderId="7" xfId="1" applyFont="1" applyBorder="1" applyAlignment="1" applyProtection="1">
      <alignment horizontal="left" vertical="center" wrapText="1"/>
    </xf>
    <xf numFmtId="0" fontId="3" fillId="0" borderId="9" xfId="1" applyFont="1" applyBorder="1" applyAlignment="1" applyProtection="1">
      <alignment horizontal="left" vertical="center" wrapText="1"/>
    </xf>
    <xf numFmtId="0" fontId="3" fillId="0" borderId="3" xfId="1" applyFont="1" applyFill="1" applyBorder="1" applyAlignment="1" applyProtection="1">
      <alignment horizontal="left" vertical="center" wrapText="1"/>
    </xf>
    <xf numFmtId="0" fontId="4" fillId="0" borderId="10" xfId="1" applyFont="1" applyBorder="1" applyAlignment="1" applyProtection="1">
      <alignment horizontal="center" vertical="center" wrapText="1"/>
    </xf>
    <xf numFmtId="168" fontId="3" fillId="4" borderId="3" xfId="3" applyNumberFormat="1" applyFont="1" applyFill="1" applyBorder="1" applyAlignment="1" applyProtection="1">
      <alignment horizontal="center" vertical="center"/>
      <protection locked="0"/>
    </xf>
    <xf numFmtId="14" fontId="1" fillId="0" borderId="0" xfId="1" applyNumberFormat="1" applyProtection="1"/>
    <xf numFmtId="49" fontId="2" fillId="0" borderId="0" xfId="1" applyNumberFormat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left" vertical="center" wrapText="1"/>
    </xf>
    <xf numFmtId="0" fontId="1" fillId="0" borderId="0" xfId="1" applyBorder="1" applyAlignment="1" applyProtection="1">
      <alignment vertical="center"/>
    </xf>
    <xf numFmtId="167" fontId="3" fillId="0" borderId="12" xfId="4" applyNumberFormat="1" applyFont="1" applyFill="1" applyBorder="1" applyAlignment="1" applyProtection="1">
      <alignment horizontal="center" vertical="center" wrapText="1"/>
    </xf>
    <xf numFmtId="167" fontId="3" fillId="0" borderId="19" xfId="1" applyNumberFormat="1" applyFont="1" applyFill="1" applyBorder="1" applyAlignment="1" applyProtection="1">
      <alignment horizontal="center" vertical="center" wrapText="1"/>
    </xf>
    <xf numFmtId="0" fontId="4" fillId="0" borderId="0" xfId="1" applyFont="1" applyAlignment="1" applyProtection="1">
      <alignment wrapText="1"/>
    </xf>
    <xf numFmtId="0" fontId="4" fillId="7" borderId="6" xfId="1" applyFont="1" applyFill="1" applyBorder="1" applyAlignment="1" applyProtection="1">
      <alignment horizontal="center" wrapText="1"/>
    </xf>
    <xf numFmtId="0" fontId="4" fillId="7" borderId="10" xfId="1" applyFont="1" applyFill="1" applyBorder="1" applyAlignment="1" applyProtection="1">
      <alignment horizontal="center" wrapText="1"/>
    </xf>
    <xf numFmtId="0" fontId="4" fillId="7" borderId="5" xfId="1" applyFont="1" applyFill="1" applyBorder="1" applyAlignment="1" applyProtection="1">
      <alignment horizontal="center" wrapText="1"/>
    </xf>
    <xf numFmtId="3" fontId="3" fillId="0" borderId="3" xfId="1" applyNumberFormat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</xf>
    <xf numFmtId="0" fontId="3" fillId="4" borderId="8" xfId="1" applyFont="1" applyFill="1" applyBorder="1" applyAlignment="1" applyProtection="1">
      <alignment horizontal="center" vertical="center" wrapText="1"/>
    </xf>
    <xf numFmtId="5" fontId="4" fillId="4" borderId="1" xfId="3" applyNumberFormat="1" applyFont="1" applyFill="1" applyBorder="1" applyAlignment="1" applyProtection="1">
      <alignment horizontal="center" vertical="center"/>
      <protection locked="0"/>
    </xf>
    <xf numFmtId="5" fontId="4" fillId="4" borderId="3" xfId="3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left" vertical="center"/>
    </xf>
    <xf numFmtId="0" fontId="4" fillId="0" borderId="18" xfId="1" applyFont="1" applyFill="1" applyBorder="1" applyAlignment="1" applyProtection="1">
      <alignment horizontal="center" vertical="center"/>
    </xf>
    <xf numFmtId="5" fontId="4" fillId="4" borderId="18" xfId="3" applyNumberFormat="1" applyFont="1" applyFill="1" applyBorder="1" applyAlignment="1" applyProtection="1">
      <alignment horizontal="center" vertical="center"/>
      <protection locked="0"/>
    </xf>
    <xf numFmtId="0" fontId="3" fillId="0" borderId="13" xfId="1" applyFont="1" applyBorder="1" applyAlignment="1" applyProtection="1">
      <alignment horizontal="center" vertical="center" wrapText="1"/>
    </xf>
    <xf numFmtId="0" fontId="3" fillId="0" borderId="11" xfId="1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0" fillId="0" borderId="0" xfId="0" applyFont="1" applyAlignment="1" applyProtection="1">
      <alignment wrapText="1"/>
      <protection locked="0"/>
    </xf>
    <xf numFmtId="0" fontId="7" fillId="0" borderId="0" xfId="1" applyFont="1" applyBorder="1" applyAlignment="1" applyProtection="1">
      <alignment horizontal="center" vertical="center"/>
    </xf>
    <xf numFmtId="0" fontId="21" fillId="0" borderId="0" xfId="1" applyFont="1" applyBorder="1" applyAlignment="1" applyProtection="1">
      <alignment horizontal="center" vertical="center"/>
    </xf>
    <xf numFmtId="0" fontId="22" fillId="0" borderId="0" xfId="1" applyFont="1" applyBorder="1" applyAlignment="1" applyProtection="1">
      <protection hidden="1"/>
    </xf>
    <xf numFmtId="0" fontId="23" fillId="0" borderId="0" xfId="1" applyFont="1" applyBorder="1" applyProtection="1">
      <protection hidden="1"/>
    </xf>
    <xf numFmtId="0" fontId="1" fillId="0" borderId="0" xfId="1" applyProtection="1">
      <protection hidden="1"/>
    </xf>
    <xf numFmtId="0" fontId="5" fillId="0" borderId="4" xfId="1" applyFont="1" applyBorder="1" applyAlignment="1" applyProtection="1">
      <alignment horizontal="center" vertical="center" wrapText="1"/>
      <protection hidden="1"/>
    </xf>
    <xf numFmtId="0" fontId="5" fillId="0" borderId="7" xfId="1" applyFont="1" applyBorder="1" applyAlignment="1" applyProtection="1">
      <alignment horizontal="center" vertical="center" wrapText="1"/>
      <protection hidden="1"/>
    </xf>
    <xf numFmtId="0" fontId="4" fillId="0" borderId="1" xfId="1" applyFont="1" applyBorder="1" applyAlignment="1" applyProtection="1"/>
    <xf numFmtId="0" fontId="25" fillId="0" borderId="0" xfId="1" applyFont="1" applyBorder="1" applyAlignment="1" applyProtection="1">
      <alignment wrapText="1"/>
      <protection hidden="1"/>
    </xf>
    <xf numFmtId="14" fontId="26" fillId="0" borderId="1" xfId="1" applyNumberFormat="1" applyFont="1" applyBorder="1" applyAlignment="1" applyProtection="1">
      <alignment horizontal="center" vertical="center"/>
    </xf>
    <xf numFmtId="14" fontId="4" fillId="0" borderId="1" xfId="1" applyNumberFormat="1" applyFont="1" applyBorder="1" applyAlignment="1" applyProtection="1">
      <alignment horizontal="center" vertical="center"/>
    </xf>
    <xf numFmtId="2" fontId="27" fillId="0" borderId="0" xfId="1" applyNumberFormat="1" applyFont="1" applyBorder="1" applyAlignment="1" applyProtection="1">
      <alignment wrapText="1"/>
      <protection hidden="1"/>
    </xf>
    <xf numFmtId="0" fontId="27" fillId="0" borderId="0" xfId="1" applyFont="1" applyBorder="1" applyAlignment="1" applyProtection="1">
      <alignment wrapText="1"/>
      <protection hidden="1"/>
    </xf>
    <xf numFmtId="0" fontId="7" fillId="0" borderId="0" xfId="1" applyFont="1" applyAlignment="1" applyProtection="1">
      <protection hidden="1"/>
    </xf>
    <xf numFmtId="49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0" fontId="5" fillId="0" borderId="9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vertical="center" wrapText="1"/>
    </xf>
    <xf numFmtId="0" fontId="8" fillId="0" borderId="0" xfId="1" applyFont="1" applyBorder="1" applyAlignment="1" applyProtection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23" fillId="0" borderId="0" xfId="1" applyFont="1" applyBorder="1" applyAlignment="1" applyProtection="1">
      <alignment horizontal="center" vertical="center"/>
      <protection hidden="1"/>
    </xf>
    <xf numFmtId="0" fontId="5" fillId="0" borderId="0" xfId="1" applyFont="1" applyFill="1" applyBorder="1" applyProtection="1">
      <protection hidden="1"/>
    </xf>
    <xf numFmtId="0" fontId="8" fillId="0" borderId="4" xfId="1" applyFont="1" applyBorder="1" applyAlignment="1" applyProtection="1">
      <alignment horizontal="center" vertical="center"/>
      <protection hidden="1"/>
    </xf>
    <xf numFmtId="0" fontId="8" fillId="0" borderId="5" xfId="1" applyFont="1" applyBorder="1" applyAlignment="1" applyProtection="1">
      <alignment horizontal="center" vertical="center"/>
      <protection hidden="1"/>
    </xf>
    <xf numFmtId="0" fontId="8" fillId="0" borderId="5" xfId="1" applyFont="1" applyBorder="1" applyAlignment="1" applyProtection="1">
      <alignment horizontal="center" vertical="center"/>
    </xf>
    <xf numFmtId="0" fontId="29" fillId="0" borderId="0" xfId="1" applyFont="1" applyBorder="1" applyAlignment="1" applyProtection="1">
      <alignment horizontal="center" vertical="center"/>
      <protection hidden="1"/>
    </xf>
    <xf numFmtId="0" fontId="5" fillId="9" borderId="7" xfId="1" applyFont="1" applyFill="1" applyBorder="1" applyAlignment="1" applyProtection="1">
      <alignment horizontal="center" vertical="center" wrapText="1"/>
      <protection hidden="1"/>
    </xf>
    <xf numFmtId="0" fontId="5" fillId="9" borderId="1" xfId="1" applyFont="1" applyFill="1" applyBorder="1" applyAlignment="1" applyProtection="1">
      <alignment horizontal="center" vertical="center"/>
      <protection hidden="1"/>
    </xf>
    <xf numFmtId="0" fontId="9" fillId="0" borderId="28" xfId="1" applyFont="1" applyBorder="1" applyAlignment="1" applyProtection="1">
      <alignment vertical="center" textRotation="90"/>
      <protection hidden="1"/>
    </xf>
    <xf numFmtId="0" fontId="5" fillId="0" borderId="1" xfId="1" applyFont="1" applyFill="1" applyBorder="1" applyAlignment="1" applyProtection="1">
      <alignment horizontal="center" vertical="center"/>
      <protection hidden="1"/>
    </xf>
    <xf numFmtId="0" fontId="5" fillId="0" borderId="7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Border="1" applyAlignment="1" applyProtection="1">
      <alignment horizontal="center" vertical="center" wrapText="1"/>
      <protection hidden="1"/>
    </xf>
    <xf numFmtId="0" fontId="5" fillId="6" borderId="7" xfId="1" applyFont="1" applyFill="1" applyBorder="1" applyAlignment="1" applyProtection="1">
      <alignment horizontal="center" vertical="center" wrapText="1"/>
      <protection hidden="1"/>
    </xf>
    <xf numFmtId="0" fontId="5" fillId="0" borderId="15" xfId="1" applyFont="1" applyFill="1" applyBorder="1" applyAlignment="1" applyProtection="1">
      <alignment horizontal="center" vertical="center" wrapText="1"/>
      <protection hidden="1"/>
    </xf>
    <xf numFmtId="0" fontId="5" fillId="0" borderId="2" xfId="1" applyFont="1" applyFill="1" applyBorder="1" applyAlignment="1" applyProtection="1">
      <alignment horizontal="center" vertical="center"/>
      <protection hidden="1"/>
    </xf>
    <xf numFmtId="0" fontId="30" fillId="0" borderId="0" xfId="1" applyFont="1" applyAlignment="1" applyProtection="1">
      <alignment horizontal="center" vertical="center" textRotation="90" wrapText="1"/>
      <protection hidden="1"/>
    </xf>
    <xf numFmtId="0" fontId="5" fillId="0" borderId="13" xfId="1" applyFont="1" applyFill="1" applyBorder="1" applyAlignment="1" applyProtection="1">
      <alignment horizontal="center" vertical="center" wrapText="1"/>
      <protection hidden="1"/>
    </xf>
    <xf numFmtId="0" fontId="31" fillId="0" borderId="11" xfId="1" applyFont="1" applyBorder="1" applyAlignment="1" applyProtection="1">
      <alignment vertical="center" wrapText="1"/>
    </xf>
    <xf numFmtId="0" fontId="1" fillId="0" borderId="0" xfId="1"/>
    <xf numFmtId="49" fontId="5" fillId="10" borderId="1" xfId="1" applyNumberFormat="1" applyFont="1" applyFill="1" applyBorder="1" applyAlignment="1" applyProtection="1">
      <alignment horizontal="center" vertical="center"/>
      <protection locked="0"/>
    </xf>
    <xf numFmtId="0" fontId="24" fillId="10" borderId="8" xfId="1" applyFont="1" applyFill="1" applyBorder="1" applyAlignment="1" applyProtection="1">
      <alignment horizontal="center" vertical="center" wrapText="1"/>
      <protection locked="0"/>
    </xf>
    <xf numFmtId="14" fontId="5" fillId="10" borderId="1" xfId="1" applyNumberFormat="1" applyFont="1" applyFill="1" applyBorder="1" applyAlignment="1" applyProtection="1">
      <alignment horizontal="center" vertical="center"/>
      <protection locked="0"/>
    </xf>
    <xf numFmtId="49" fontId="5" fillId="10" borderId="8" xfId="1" applyNumberFormat="1" applyFont="1" applyFill="1" applyBorder="1" applyAlignment="1" applyProtection="1">
      <alignment horizontal="center" vertical="center"/>
      <protection locked="0"/>
    </xf>
    <xf numFmtId="0" fontId="5" fillId="10" borderId="1" xfId="1" applyFont="1" applyFill="1" applyBorder="1" applyAlignment="1" applyProtection="1">
      <alignment horizontal="center" vertical="center" wrapText="1" shrinkToFit="1"/>
      <protection locked="0"/>
    </xf>
    <xf numFmtId="0" fontId="5" fillId="10" borderId="8" xfId="1" applyFont="1" applyFill="1" applyBorder="1" applyAlignment="1" applyProtection="1">
      <alignment horizontal="center" vertical="center" wrapText="1" shrinkToFit="1"/>
      <protection locked="0"/>
    </xf>
    <xf numFmtId="0" fontId="36" fillId="0" borderId="3" xfId="1" applyFont="1" applyBorder="1" applyAlignment="1" applyProtection="1">
      <alignment horizontal="center" vertical="center" wrapText="1"/>
      <protection hidden="1"/>
    </xf>
    <xf numFmtId="0" fontId="5" fillId="10" borderId="10" xfId="1" applyFont="1" applyFill="1" applyBorder="1" applyAlignment="1" applyProtection="1">
      <alignment horizontal="center" vertical="center" wrapText="1"/>
      <protection locked="0"/>
    </xf>
    <xf numFmtId="0" fontId="8" fillId="0" borderId="35" xfId="1" applyFont="1" applyBorder="1" applyAlignment="1" applyProtection="1">
      <alignment horizontal="center" vertical="center"/>
    </xf>
    <xf numFmtId="0" fontId="8" fillId="9" borderId="36" xfId="1" applyFont="1" applyFill="1" applyBorder="1" applyAlignment="1" applyProtection="1">
      <alignment horizontal="center" vertical="center" wrapText="1"/>
    </xf>
    <xf numFmtId="0" fontId="5" fillId="0" borderId="22" xfId="1" applyFont="1" applyFill="1" applyBorder="1" applyAlignment="1" applyProtection="1">
      <alignment horizontal="center" vertical="center"/>
    </xf>
    <xf numFmtId="0" fontId="5" fillId="0" borderId="38" xfId="1" applyFont="1" applyBorder="1" applyAlignment="1" applyProtection="1">
      <alignment horizontal="center" vertical="center" wrapText="1"/>
      <protection locked="0"/>
    </xf>
    <xf numFmtId="0" fontId="5" fillId="0" borderId="40" xfId="1" applyFont="1" applyFill="1" applyBorder="1" applyAlignment="1" applyProtection="1">
      <alignment horizontal="center" vertical="center"/>
    </xf>
    <xf numFmtId="0" fontId="5" fillId="0" borderId="41" xfId="1" applyFont="1" applyBorder="1" applyAlignment="1" applyProtection="1">
      <alignment horizontal="center" vertical="center" wrapText="1"/>
      <protection locked="0"/>
    </xf>
    <xf numFmtId="14" fontId="5" fillId="10" borderId="11" xfId="1" applyNumberFormat="1" applyFont="1" applyFill="1" applyBorder="1" applyAlignment="1" applyProtection="1">
      <alignment horizontal="center" vertical="center"/>
      <protection locked="0"/>
    </xf>
    <xf numFmtId="164" fontId="14" fillId="5" borderId="2" xfId="0" applyNumberFormat="1" applyFont="1" applyFill="1" applyBorder="1" applyAlignment="1" applyProtection="1">
      <alignment horizontal="center" vertical="center" wrapText="1"/>
    </xf>
    <xf numFmtId="164" fontId="14" fillId="5" borderId="17" xfId="0" applyNumberFormat="1" applyFont="1" applyFill="1" applyBorder="1" applyAlignment="1" applyProtection="1">
      <alignment horizontal="center" vertical="center" wrapText="1"/>
    </xf>
    <xf numFmtId="164" fontId="14" fillId="5" borderId="18" xfId="0" applyNumberFormat="1" applyFont="1" applyFill="1" applyBorder="1" applyAlignment="1" applyProtection="1">
      <alignment horizontal="center" vertical="center" wrapText="1"/>
    </xf>
    <xf numFmtId="0" fontId="18" fillId="0" borderId="9" xfId="1" applyFont="1" applyBorder="1" applyAlignment="1" applyProtection="1">
      <alignment horizontal="left" vertical="top" wrapText="1"/>
    </xf>
    <xf numFmtId="0" fontId="18" fillId="0" borderId="3" xfId="1" applyFont="1" applyBorder="1" applyAlignment="1" applyProtection="1">
      <alignment horizontal="left" vertical="top" wrapText="1"/>
    </xf>
    <xf numFmtId="167" fontId="3" fillId="0" borderId="3" xfId="1" applyNumberFormat="1" applyFont="1" applyFill="1" applyBorder="1" applyAlignment="1" applyProtection="1">
      <alignment horizontal="center" vertical="center" wrapText="1"/>
    </xf>
    <xf numFmtId="49" fontId="4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4" fillId="0" borderId="8" xfId="3" applyNumberFormat="1" applyFont="1" applyFill="1" applyBorder="1" applyAlignment="1" applyProtection="1">
      <alignment horizontal="center" vertical="center" wrapText="1"/>
      <protection locked="0"/>
    </xf>
    <xf numFmtId="167" fontId="3" fillId="0" borderId="4" xfId="1" applyNumberFormat="1" applyFont="1" applyFill="1" applyBorder="1" applyAlignment="1" applyProtection="1">
      <alignment horizontal="center" vertical="center" wrapText="1"/>
    </xf>
    <xf numFmtId="167" fontId="3" fillId="0" borderId="5" xfId="1" applyNumberFormat="1" applyFont="1" applyFill="1" applyBorder="1" applyAlignment="1" applyProtection="1">
      <alignment horizontal="center" vertical="center" wrapText="1"/>
    </xf>
    <xf numFmtId="0" fontId="16" fillId="0" borderId="22" xfId="1" applyFont="1" applyBorder="1" applyAlignment="1" applyProtection="1">
      <alignment horizontal="center" vertical="center" wrapText="1"/>
    </xf>
    <xf numFmtId="0" fontId="16" fillId="0" borderId="23" xfId="1" applyFont="1" applyBorder="1" applyAlignment="1" applyProtection="1">
      <alignment horizontal="center" vertical="center" wrapText="1"/>
    </xf>
    <xf numFmtId="0" fontId="16" fillId="0" borderId="14" xfId="1" applyFont="1" applyBorder="1" applyAlignment="1" applyProtection="1">
      <alignment horizontal="center" vertical="center" wrapText="1"/>
    </xf>
    <xf numFmtId="49" fontId="4" fillId="0" borderId="3" xfId="3" applyNumberFormat="1" applyFont="1" applyFill="1" applyBorder="1" applyAlignment="1" applyProtection="1">
      <alignment horizontal="center" vertical="center" wrapText="1"/>
      <protection locked="0"/>
    </xf>
    <xf numFmtId="49" fontId="4" fillId="0" borderId="10" xfId="3" applyNumberFormat="1" applyFont="1" applyFill="1" applyBorder="1" applyAlignment="1" applyProtection="1">
      <alignment horizontal="center" vertical="center" wrapText="1"/>
      <protection locked="0"/>
    </xf>
    <xf numFmtId="166" fontId="4" fillId="6" borderId="19" xfId="4" applyNumberFormat="1" applyFont="1" applyFill="1" applyBorder="1" applyAlignment="1" applyProtection="1">
      <alignment horizontal="center" vertical="center" wrapText="1"/>
    </xf>
    <xf numFmtId="166" fontId="4" fillId="6" borderId="0" xfId="4" applyNumberFormat="1" applyFont="1" applyFill="1" applyBorder="1" applyAlignment="1" applyProtection="1">
      <alignment horizontal="center" vertical="center" wrapText="1"/>
    </xf>
    <xf numFmtId="0" fontId="3" fillId="4" borderId="1" xfId="1" applyFont="1" applyFill="1" applyBorder="1" applyAlignment="1" applyProtection="1">
      <alignment horizontal="center" vertical="center" wrapText="1"/>
    </xf>
    <xf numFmtId="0" fontId="3" fillId="4" borderId="8" xfId="1" applyFont="1" applyFill="1" applyBorder="1" applyAlignment="1" applyProtection="1">
      <alignment horizontal="center" vertical="center" wrapText="1"/>
    </xf>
    <xf numFmtId="0" fontId="3" fillId="0" borderId="7" xfId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horizontal="left" vertical="center"/>
    </xf>
    <xf numFmtId="0" fontId="3" fillId="0" borderId="1" xfId="1" applyFont="1" applyBorder="1" applyAlignment="1" applyProtection="1">
      <alignment horizontal="left" vertical="center" wrapText="1"/>
    </xf>
    <xf numFmtId="49" fontId="4" fillId="0" borderId="18" xfId="3" applyNumberFormat="1" applyFont="1" applyFill="1" applyBorder="1" applyAlignment="1" applyProtection="1">
      <alignment horizontal="center" vertical="center" wrapText="1"/>
      <protection locked="0"/>
    </xf>
    <xf numFmtId="49" fontId="4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17" fillId="0" borderId="19" xfId="1" applyFont="1" applyBorder="1" applyAlignment="1" applyProtection="1">
      <alignment horizontal="center" vertical="center"/>
    </xf>
    <xf numFmtId="0" fontId="17" fillId="0" borderId="0" xfId="1" applyFont="1" applyBorder="1" applyAlignment="1" applyProtection="1">
      <alignment horizontal="center" vertical="center"/>
    </xf>
    <xf numFmtId="0" fontId="17" fillId="0" borderId="12" xfId="1" applyFont="1" applyBorder="1" applyAlignment="1" applyProtection="1">
      <alignment horizontal="center" vertical="center"/>
    </xf>
    <xf numFmtId="49" fontId="3" fillId="4" borderId="1" xfId="1" applyNumberFormat="1" applyFont="1" applyFill="1" applyBorder="1" applyAlignment="1" applyProtection="1">
      <alignment horizontal="center" vertical="center" wrapText="1"/>
    </xf>
    <xf numFmtId="5" fontId="3" fillId="6" borderId="1" xfId="3" applyNumberFormat="1" applyFont="1" applyFill="1" applyBorder="1" applyAlignment="1" applyProtection="1">
      <alignment horizontal="center" vertical="center"/>
    </xf>
    <xf numFmtId="0" fontId="3" fillId="0" borderId="11" xfId="1" applyFont="1" applyFill="1" applyBorder="1" applyAlignment="1" applyProtection="1">
      <alignment horizontal="center" vertical="center" wrapText="1"/>
    </xf>
    <xf numFmtId="0" fontId="3" fillId="0" borderId="16" xfId="1" applyFont="1" applyFill="1" applyBorder="1" applyAlignment="1" applyProtection="1">
      <alignment horizontal="center" vertical="center" wrapText="1"/>
    </xf>
    <xf numFmtId="14" fontId="3" fillId="6" borderId="1" xfId="1" applyNumberFormat="1" applyFont="1" applyFill="1" applyBorder="1" applyAlignment="1" applyProtection="1">
      <alignment horizontal="center" vertical="center"/>
      <protection locked="0"/>
    </xf>
    <xf numFmtId="14" fontId="3" fillId="6" borderId="8" xfId="1" applyNumberFormat="1" applyFont="1" applyFill="1" applyBorder="1" applyAlignment="1" applyProtection="1">
      <alignment horizontal="center" vertical="center"/>
      <protection locked="0"/>
    </xf>
    <xf numFmtId="49" fontId="2" fillId="0" borderId="0" xfId="1" applyNumberFormat="1" applyFont="1" applyBorder="1" applyAlignment="1" applyProtection="1">
      <alignment horizontal="center" vertical="center" wrapText="1"/>
    </xf>
    <xf numFmtId="0" fontId="3" fillId="0" borderId="0" xfId="1" applyFont="1" applyAlignment="1" applyProtection="1">
      <alignment horizontal="left" vertical="center" wrapText="1"/>
    </xf>
    <xf numFmtId="49" fontId="13" fillId="4" borderId="5" xfId="1" applyNumberFormat="1" applyFont="1" applyFill="1" applyBorder="1" applyAlignment="1" applyProtection="1">
      <alignment horizontal="center" vertical="center"/>
      <protection locked="0"/>
    </xf>
    <xf numFmtId="0" fontId="3" fillId="4" borderId="1" xfId="1" applyFont="1" applyFill="1" applyBorder="1" applyAlignment="1" applyProtection="1">
      <alignment horizontal="center" vertical="center" wrapText="1"/>
      <protection locked="0"/>
    </xf>
    <xf numFmtId="0" fontId="13" fillId="0" borderId="5" xfId="1" applyFont="1" applyFill="1" applyBorder="1" applyAlignment="1" applyProtection="1">
      <alignment horizontal="left" vertical="center"/>
    </xf>
    <xf numFmtId="0" fontId="13" fillId="0" borderId="1" xfId="1" applyFont="1" applyFill="1" applyBorder="1" applyAlignment="1" applyProtection="1">
      <alignment horizontal="left" vertical="center"/>
    </xf>
    <xf numFmtId="0" fontId="13" fillId="4" borderId="5" xfId="1" applyFont="1" applyFill="1" applyBorder="1" applyAlignment="1" applyProtection="1">
      <alignment horizontal="center" vertical="center"/>
      <protection locked="0"/>
    </xf>
    <xf numFmtId="0" fontId="13" fillId="4" borderId="6" xfId="1" applyFont="1" applyFill="1" applyBorder="1" applyAlignment="1" applyProtection="1">
      <alignment horizontal="center" vertical="center"/>
      <protection locked="0"/>
    </xf>
    <xf numFmtId="0" fontId="13" fillId="4" borderId="1" xfId="1" applyFont="1" applyFill="1" applyBorder="1" applyAlignment="1" applyProtection="1">
      <alignment horizontal="center" vertical="center"/>
      <protection locked="0"/>
    </xf>
    <xf numFmtId="0" fontId="13" fillId="4" borderId="8" xfId="1" applyFont="1" applyFill="1" applyBorder="1" applyAlignment="1" applyProtection="1">
      <alignment horizontal="center" vertical="center"/>
      <protection locked="0"/>
    </xf>
    <xf numFmtId="0" fontId="9" fillId="0" borderId="22" xfId="1" applyFont="1" applyBorder="1" applyAlignment="1" applyProtection="1">
      <alignment horizontal="center" vertical="center" textRotation="90" wrapText="1"/>
      <protection hidden="1"/>
    </xf>
    <xf numFmtId="0" fontId="5" fillId="0" borderId="39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42" xfId="1" applyFont="1" applyBorder="1" applyAlignment="1" applyProtection="1">
      <alignment horizontal="center" vertical="center"/>
      <protection locked="0"/>
    </xf>
    <xf numFmtId="0" fontId="5" fillId="0" borderId="31" xfId="1" applyFont="1" applyBorder="1" applyAlignment="1" applyProtection="1">
      <alignment horizontal="center" vertical="center"/>
      <protection locked="0"/>
    </xf>
    <xf numFmtId="0" fontId="32" fillId="0" borderId="43" xfId="1" applyFont="1" applyBorder="1" applyAlignment="1" applyProtection="1">
      <alignment horizontal="center" vertical="center" wrapText="1"/>
      <protection hidden="1"/>
    </xf>
    <xf numFmtId="0" fontId="32" fillId="0" borderId="11" xfId="1" applyFont="1" applyBorder="1" applyAlignment="1" applyProtection="1">
      <alignment horizontal="center" vertical="center" wrapText="1"/>
      <protection hidden="1"/>
    </xf>
    <xf numFmtId="0" fontId="32" fillId="0" borderId="16" xfId="1" applyFont="1" applyBorder="1" applyAlignment="1" applyProtection="1">
      <alignment horizontal="center" vertical="center" wrapText="1"/>
      <protection hidden="1"/>
    </xf>
    <xf numFmtId="0" fontId="9" fillId="0" borderId="29" xfId="1" applyFont="1" applyBorder="1" applyAlignment="1" applyProtection="1">
      <alignment horizontal="center" vertical="center" textRotation="90"/>
      <protection hidden="1"/>
    </xf>
    <xf numFmtId="0" fontId="9" fillId="0" borderId="30" xfId="1" applyFont="1" applyBorder="1" applyAlignment="1" applyProtection="1">
      <alignment horizontal="center" vertical="center" textRotation="90"/>
      <protection hidden="1"/>
    </xf>
    <xf numFmtId="0" fontId="9" fillId="0" borderId="19" xfId="1" applyFont="1" applyBorder="1" applyAlignment="1" applyProtection="1">
      <alignment horizontal="center" vertical="center" textRotation="90"/>
      <protection hidden="1"/>
    </xf>
    <xf numFmtId="0" fontId="8" fillId="9" borderId="37" xfId="1" applyFont="1" applyFill="1" applyBorder="1" applyAlignment="1" applyProtection="1">
      <alignment horizontal="center" vertical="center" wrapText="1"/>
    </xf>
    <xf numFmtId="0" fontId="8" fillId="9" borderId="6" xfId="1" applyFont="1" applyFill="1" applyBorder="1" applyAlignment="1" applyProtection="1">
      <alignment horizontal="center" vertical="center" wrapText="1"/>
    </xf>
    <xf numFmtId="0" fontId="9" fillId="0" borderId="27" xfId="1" applyFont="1" applyBorder="1" applyAlignment="1" applyProtection="1">
      <alignment horizontal="center" vertical="center" textRotation="90" wrapText="1"/>
      <protection hidden="1"/>
    </xf>
    <xf numFmtId="0" fontId="9" fillId="0" borderId="28" xfId="1" applyFont="1" applyBorder="1" applyAlignment="1" applyProtection="1">
      <alignment horizontal="center" vertical="center" textRotation="90" wrapText="1"/>
      <protection hidden="1"/>
    </xf>
    <xf numFmtId="0" fontId="7" fillId="0" borderId="0" xfId="1" applyFont="1" applyBorder="1" applyAlignment="1" applyProtection="1">
      <alignment horizontal="center" vertical="center"/>
    </xf>
    <xf numFmtId="0" fontId="24" fillId="0" borderId="32" xfId="1" applyFont="1" applyBorder="1" applyAlignment="1" applyProtection="1">
      <alignment horizontal="center"/>
      <protection hidden="1"/>
    </xf>
    <xf numFmtId="0" fontId="24" fillId="0" borderId="33" xfId="1" applyFont="1" applyBorder="1" applyAlignment="1" applyProtection="1">
      <alignment horizontal="center"/>
      <protection hidden="1"/>
    </xf>
    <xf numFmtId="0" fontId="24" fillId="0" borderId="34" xfId="1" applyFont="1" applyBorder="1" applyAlignment="1" applyProtection="1">
      <alignment horizontal="center"/>
      <protection hidden="1"/>
    </xf>
    <xf numFmtId="0" fontId="8" fillId="0" borderId="24" xfId="1" applyFont="1" applyBorder="1" applyAlignment="1" applyProtection="1">
      <alignment horizontal="center" vertical="center" textRotation="90" wrapText="1"/>
      <protection hidden="1"/>
    </xf>
    <xf numFmtId="0" fontId="8" fillId="0" borderId="25" xfId="1" applyFont="1" applyBorder="1" applyAlignment="1" applyProtection="1">
      <alignment horizontal="center" vertical="center" textRotation="90" wrapText="1"/>
      <protection hidden="1"/>
    </xf>
    <xf numFmtId="0" fontId="8" fillId="0" borderId="26" xfId="1" applyFont="1" applyBorder="1" applyAlignment="1" applyProtection="1">
      <alignment horizontal="center" vertical="center" textRotation="90" wrapText="1"/>
      <protection hidden="1"/>
    </xf>
    <xf numFmtId="49" fontId="5" fillId="10" borderId="5" xfId="1" applyNumberFormat="1" applyFont="1" applyFill="1" applyBorder="1" applyAlignment="1" applyProtection="1">
      <alignment horizontal="center" vertical="center"/>
      <protection locked="0"/>
    </xf>
    <xf numFmtId="49" fontId="5" fillId="10" borderId="6" xfId="1" applyNumberFormat="1" applyFont="1" applyFill="1" applyBorder="1" applyAlignment="1" applyProtection="1">
      <alignment horizontal="center" vertical="center"/>
      <protection locked="0"/>
    </xf>
    <xf numFmtId="14" fontId="5" fillId="0" borderId="1" xfId="1" applyNumberFormat="1" applyFont="1" applyBorder="1" applyAlignment="1" applyProtection="1">
      <alignment horizontal="center" vertical="center" wrapText="1"/>
      <protection hidden="1"/>
    </xf>
    <xf numFmtId="0" fontId="5" fillId="8" borderId="1" xfId="1" applyFont="1" applyFill="1" applyBorder="1" applyAlignment="1" applyProtection="1">
      <alignment horizontal="center" vertical="center" wrapText="1" shrinkToFit="1"/>
    </xf>
    <xf numFmtId="0" fontId="5" fillId="0" borderId="1" xfId="1" applyFont="1" applyBorder="1" applyAlignment="1" applyProtection="1">
      <alignment horizontal="center" vertical="center" wrapText="1"/>
      <protection hidden="1"/>
    </xf>
    <xf numFmtId="0" fontId="5" fillId="0" borderId="3" xfId="1" applyFont="1" applyBorder="1" applyAlignment="1" applyProtection="1">
      <alignment horizontal="center" vertical="center" wrapText="1"/>
      <protection hidden="1"/>
    </xf>
    <xf numFmtId="49" fontId="39" fillId="0" borderId="0" xfId="1" applyNumberFormat="1" applyFont="1" applyBorder="1" applyAlignment="1" applyProtection="1">
      <alignment horizontal="center" vertical="center" wrapText="1"/>
    </xf>
  </cellXfs>
  <cellStyles count="5">
    <cellStyle name="Normál" xfId="0" builtinId="0"/>
    <cellStyle name="Normál 2" xfId="1"/>
    <cellStyle name="Pénznem" xfId="2" builtinId="4"/>
    <cellStyle name="Pénznem 2" xfId="3"/>
    <cellStyle name="Százalék 2" xfId="4"/>
  </cellStyles>
  <dxfs count="20"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rgb="FFFF0000"/>
      </font>
    </dxf>
    <dxf>
      <fill>
        <patternFill>
          <bgColor theme="0"/>
        </patternFill>
      </fill>
    </dxf>
    <dxf>
      <font>
        <color theme="0"/>
      </font>
    </dxf>
    <dxf>
      <font>
        <color rgb="FFFF0000"/>
      </font>
    </dxf>
    <dxf>
      <font>
        <color rgb="FF00B050"/>
      </font>
    </dxf>
    <dxf>
      <fill>
        <patternFill>
          <bgColor theme="4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</font>
      <fill>
        <patternFill>
          <bgColor theme="4" tint="0.39994506668294322"/>
        </patternFill>
      </fill>
    </dxf>
    <dxf>
      <font>
        <color theme="0"/>
      </font>
    </dxf>
    <dxf>
      <font>
        <b/>
        <i val="0"/>
        <color rgb="FFFF0000"/>
      </font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4.jpg@01D4B23D.3447B1D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0</xdr:row>
      <xdr:rowOff>19050</xdr:rowOff>
    </xdr:from>
    <xdr:to>
      <xdr:col>2</xdr:col>
      <xdr:colOff>1190828</xdr:colOff>
      <xdr:row>2</xdr:row>
      <xdr:rowOff>19050</xdr:rowOff>
    </xdr:to>
    <xdr:pic>
      <xdr:nvPicPr>
        <xdr:cNvPr id="1033" name="Kép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9050"/>
          <a:ext cx="1114628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3392805</xdr:colOff>
      <xdr:row>0</xdr:row>
      <xdr:rowOff>0</xdr:rowOff>
    </xdr:from>
    <xdr:to>
      <xdr:col>10</xdr:col>
      <xdr:colOff>4516755</xdr:colOff>
      <xdr:row>2</xdr:row>
      <xdr:rowOff>12174</xdr:rowOff>
    </xdr:to>
    <xdr:pic>
      <xdr:nvPicPr>
        <xdr:cNvPr id="3" name="Kép 2" descr="HU_Lakastakarek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7405" y="0"/>
          <a:ext cx="1123950" cy="4846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1</xdr:col>
      <xdr:colOff>504825</xdr:colOff>
      <xdr:row>0</xdr:row>
      <xdr:rowOff>466725</xdr:rowOff>
    </xdr:to>
    <xdr:pic>
      <xdr:nvPicPr>
        <xdr:cNvPr id="2" name="Kép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10668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hartmanni\Downloads\K&#225;ll&#243;semj&#233;n%20D&#243;zsa%20gy%20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001srv1\o_root\Users\hartmanni\Downloads\K&#225;ll&#243;semj&#233;n%20D&#243;zsa%20gy%20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lap"/>
      <sheetName val="Segéd 1"/>
      <sheetName val="Telepulesek"/>
      <sheetName val="Képek, mellékletek"/>
      <sheetName val="Alerts"/>
      <sheetName val="Korlátozó feltételek"/>
    </sheetNames>
    <sheetDataSet>
      <sheetData sheetId="0">
        <row r="206">
          <cell r="F206">
            <v>4324</v>
          </cell>
        </row>
        <row r="208">
          <cell r="S208">
            <v>35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atlap"/>
      <sheetName val="Segéd 1"/>
      <sheetName val="Telepulesek"/>
      <sheetName val="Képek, mellékletek"/>
      <sheetName val="Alerts"/>
      <sheetName val="Korlátozó feltételek"/>
    </sheetNames>
    <sheetDataSet>
      <sheetData sheetId="0">
        <row r="206">
          <cell r="F206">
            <v>4324</v>
          </cell>
        </row>
        <row r="208">
          <cell r="S208">
            <v>35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/>
  <dimension ref="A1:D19"/>
  <sheetViews>
    <sheetView zoomScaleNormal="100" zoomScaleSheetLayoutView="100" workbookViewId="0">
      <selection activeCell="C25" sqref="C25"/>
    </sheetView>
  </sheetViews>
  <sheetFormatPr defaultColWidth="45" defaultRowHeight="14.4" x14ac:dyDescent="0.3"/>
  <cols>
    <col min="2" max="2" width="45.109375" hidden="1" customWidth="1"/>
    <col min="3" max="3" width="20.5546875" customWidth="1"/>
    <col min="4" max="4" width="12.6640625" bestFit="1" customWidth="1"/>
  </cols>
  <sheetData>
    <row r="1" spans="1:4" x14ac:dyDescent="0.3">
      <c r="A1" s="2" t="s">
        <v>19</v>
      </c>
      <c r="B1" s="5" t="s">
        <v>22</v>
      </c>
      <c r="C1" s="5" t="s">
        <v>18</v>
      </c>
      <c r="D1" s="8" t="s">
        <v>17</v>
      </c>
    </row>
    <row r="2" spans="1:4" s="1" customFormat="1" hidden="1" x14ac:dyDescent="0.3">
      <c r="A2" s="2"/>
      <c r="B2" s="2" t="s">
        <v>20</v>
      </c>
      <c r="C2" s="3" t="s">
        <v>21</v>
      </c>
    </row>
    <row r="3" spans="1:4" x14ac:dyDescent="0.3">
      <c r="A3" s="6" t="s">
        <v>0</v>
      </c>
      <c r="B3" s="7" t="s">
        <v>23</v>
      </c>
      <c r="C3" s="4">
        <f>'Felújítás-Korszerűsítés'!F13</f>
        <v>0</v>
      </c>
      <c r="D3" s="124">
        <f>SUM(C3:C19)</f>
        <v>0</v>
      </c>
    </row>
    <row r="4" spans="1:4" x14ac:dyDescent="0.3">
      <c r="A4" s="6" t="s">
        <v>1</v>
      </c>
      <c r="B4" s="7" t="s">
        <v>24</v>
      </c>
      <c r="C4" s="4">
        <f>'Felújítás-Korszerűsítés'!F14</f>
        <v>0</v>
      </c>
      <c r="D4" s="125"/>
    </row>
    <row r="5" spans="1:4" x14ac:dyDescent="0.3">
      <c r="A5" s="6" t="s">
        <v>2</v>
      </c>
      <c r="B5" s="7" t="s">
        <v>27</v>
      </c>
      <c r="C5" s="4">
        <f>'Felújítás-Korszerűsítés'!F15</f>
        <v>0</v>
      </c>
      <c r="D5" s="125"/>
    </row>
    <row r="6" spans="1:4" x14ac:dyDescent="0.3">
      <c r="A6" s="6" t="s">
        <v>3</v>
      </c>
      <c r="B6" s="7" t="s">
        <v>28</v>
      </c>
      <c r="C6" s="4">
        <f>'Felújítás-Korszerűsítés'!F16</f>
        <v>0</v>
      </c>
      <c r="D6" s="125"/>
    </row>
    <row r="7" spans="1:4" x14ac:dyDescent="0.3">
      <c r="A7" s="6" t="s">
        <v>4</v>
      </c>
      <c r="B7" s="7" t="s">
        <v>29</v>
      </c>
      <c r="C7" s="4">
        <f>'Felújítás-Korszerűsítés'!F17</f>
        <v>0</v>
      </c>
      <c r="D7" s="125"/>
    </row>
    <row r="8" spans="1:4" x14ac:dyDescent="0.3">
      <c r="A8" s="6" t="s">
        <v>5</v>
      </c>
      <c r="B8" s="7" t="s">
        <v>30</v>
      </c>
      <c r="C8" s="4">
        <f>'Felújítás-Korszerűsítés'!F18</f>
        <v>0</v>
      </c>
      <c r="D8" s="125"/>
    </row>
    <row r="9" spans="1:4" x14ac:dyDescent="0.3">
      <c r="A9" s="6" t="s">
        <v>6</v>
      </c>
      <c r="B9" s="7" t="s">
        <v>31</v>
      </c>
      <c r="C9" s="4">
        <f>'Felújítás-Korszerűsítés'!F19</f>
        <v>0</v>
      </c>
      <c r="D9" s="125"/>
    </row>
    <row r="10" spans="1:4" x14ac:dyDescent="0.3">
      <c r="A10" s="6" t="s">
        <v>7</v>
      </c>
      <c r="B10" s="7" t="s">
        <v>32</v>
      </c>
      <c r="C10" s="4">
        <f>'Felújítás-Korszerűsítés'!F20</f>
        <v>0</v>
      </c>
      <c r="D10" s="125"/>
    </row>
    <row r="11" spans="1:4" x14ac:dyDescent="0.3">
      <c r="A11" s="6" t="s">
        <v>8</v>
      </c>
      <c r="B11" s="7" t="s">
        <v>33</v>
      </c>
      <c r="C11" s="4">
        <f>'Felújítás-Korszerűsítés'!F21</f>
        <v>0</v>
      </c>
      <c r="D11" s="125"/>
    </row>
    <row r="12" spans="1:4" x14ac:dyDescent="0.3">
      <c r="A12" s="6" t="s">
        <v>9</v>
      </c>
      <c r="B12" s="7" t="s">
        <v>34</v>
      </c>
      <c r="C12" s="4">
        <f>'Felújítás-Korszerűsítés'!F22</f>
        <v>0</v>
      </c>
      <c r="D12" s="125"/>
    </row>
    <row r="13" spans="1:4" x14ac:dyDescent="0.3">
      <c r="A13" s="6" t="s">
        <v>10</v>
      </c>
      <c r="B13" s="7" t="s">
        <v>35</v>
      </c>
      <c r="C13" s="4">
        <f>'Felújítás-Korszerűsítés'!F23</f>
        <v>0</v>
      </c>
      <c r="D13" s="125"/>
    </row>
    <row r="14" spans="1:4" x14ac:dyDescent="0.3">
      <c r="A14" s="6" t="s">
        <v>11</v>
      </c>
      <c r="B14" s="7" t="s">
        <v>36</v>
      </c>
      <c r="C14" s="4">
        <f>'Felújítás-Korszerűsítés'!F24</f>
        <v>0</v>
      </c>
      <c r="D14" s="125"/>
    </row>
    <row r="15" spans="1:4" x14ac:dyDescent="0.3">
      <c r="A15" s="6" t="s">
        <v>12</v>
      </c>
      <c r="B15" s="7" t="s">
        <v>37</v>
      </c>
      <c r="C15" s="4">
        <f>'Felújítás-Korszerűsítés'!F25</f>
        <v>0</v>
      </c>
      <c r="D15" s="125"/>
    </row>
    <row r="16" spans="1:4" x14ac:dyDescent="0.3">
      <c r="A16" s="6" t="s">
        <v>13</v>
      </c>
      <c r="B16" s="7" t="s">
        <v>38</v>
      </c>
      <c r="C16" s="4">
        <f>'Felújítás-Korszerűsítés'!F26</f>
        <v>0</v>
      </c>
      <c r="D16" s="125"/>
    </row>
    <row r="17" spans="1:4" x14ac:dyDescent="0.3">
      <c r="A17" s="6" t="s">
        <v>14</v>
      </c>
      <c r="B17" s="7" t="s">
        <v>39</v>
      </c>
      <c r="C17" s="4">
        <f>'Felújítás-Korszerűsítés'!F27</f>
        <v>0</v>
      </c>
      <c r="D17" s="125"/>
    </row>
    <row r="18" spans="1:4" x14ac:dyDescent="0.3">
      <c r="A18" s="6" t="s">
        <v>15</v>
      </c>
      <c r="B18" s="7" t="s">
        <v>26</v>
      </c>
      <c r="C18" s="4">
        <f>'Felújítás-Korszerűsítés'!F28</f>
        <v>0</v>
      </c>
      <c r="D18" s="125"/>
    </row>
    <row r="19" spans="1:4" x14ac:dyDescent="0.3">
      <c r="A19" s="6" t="s">
        <v>16</v>
      </c>
      <c r="B19" s="7" t="s">
        <v>25</v>
      </c>
      <c r="C19" s="4">
        <f>'Felújítás-Korszerűsítés'!F29</f>
        <v>0</v>
      </c>
      <c r="D19" s="126"/>
    </row>
  </sheetData>
  <sheetProtection selectLockedCells="1"/>
  <mergeCells count="1">
    <mergeCell ref="D3:D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Munka4">
    <tabColor rgb="FF00B0F0"/>
    <pageSetUpPr fitToPage="1"/>
  </sheetPr>
  <dimension ref="B1:AB88"/>
  <sheetViews>
    <sheetView tabSelected="1" zoomScaleNormal="100" zoomScaleSheetLayoutView="85" workbookViewId="0">
      <selection activeCell="G26" sqref="G26:K26"/>
    </sheetView>
  </sheetViews>
  <sheetFormatPr defaultColWidth="0" defaultRowHeight="13.2" x14ac:dyDescent="0.25"/>
  <cols>
    <col min="1" max="1" width="4.44140625" style="15" customWidth="1"/>
    <col min="2" max="2" width="4.44140625" style="33" hidden="1" customWidth="1"/>
    <col min="3" max="3" width="43" style="33" customWidth="1"/>
    <col min="4" max="5" width="10.33203125" style="34" hidden="1" customWidth="1"/>
    <col min="6" max="6" width="25" style="34" customWidth="1"/>
    <col min="7" max="8" width="18" style="15" customWidth="1"/>
    <col min="9" max="10" width="19.6640625" style="15" customWidth="1"/>
    <col min="11" max="11" width="68.44140625" style="15" customWidth="1"/>
    <col min="12" max="12" width="4.44140625" style="15" hidden="1" customWidth="1"/>
    <col min="13" max="15" width="12.109375" style="15" hidden="1" customWidth="1"/>
    <col min="16" max="16" width="6.33203125" style="15" hidden="1" customWidth="1"/>
    <col min="17" max="18" width="9.109375" style="15" hidden="1" customWidth="1"/>
    <col min="19" max="19" width="9.109375" style="16" hidden="1" customWidth="1"/>
    <col min="20" max="25" width="9.109375" style="15" hidden="1" customWidth="1"/>
    <col min="26" max="26" width="5.109375" style="15" customWidth="1"/>
    <col min="27" max="27" width="9.109375" style="15" customWidth="1"/>
    <col min="28" max="28" width="110.6640625" style="15" customWidth="1"/>
    <col min="29" max="245" width="9.109375" style="15" customWidth="1"/>
    <col min="246" max="246" width="4.44140625" style="15" customWidth="1"/>
    <col min="247" max="247" width="0" style="15" hidden="1" customWidth="1"/>
    <col min="248" max="248" width="40.33203125" style="15" customWidth="1"/>
    <col min="249" max="250" width="10.33203125" style="15" customWidth="1"/>
    <col min="251" max="251" width="21" style="15" customWidth="1"/>
    <col min="252" max="252" width="22.6640625" style="15" customWidth="1"/>
    <col min="253" max="254" width="0" style="15" hidden="1" customWidth="1"/>
    <col min="255" max="255" width="22.6640625" style="15" customWidth="1"/>
    <col min="256" max="16384" width="0" style="15" hidden="1"/>
  </cols>
  <sheetData>
    <row r="1" spans="2:28" ht="18.75" customHeight="1" x14ac:dyDescent="0.25">
      <c r="B1" s="14"/>
      <c r="C1" s="157" t="s">
        <v>142</v>
      </c>
      <c r="D1" s="157"/>
      <c r="E1" s="157"/>
      <c r="F1" s="157"/>
      <c r="G1" s="157"/>
      <c r="H1" s="157"/>
      <c r="I1" s="157"/>
      <c r="J1" s="157"/>
      <c r="K1" s="157"/>
    </row>
    <row r="2" spans="2:28" ht="18.75" customHeight="1" x14ac:dyDescent="0.25">
      <c r="B2" s="14"/>
      <c r="C2" s="47"/>
      <c r="D2" s="47"/>
      <c r="E2" s="47"/>
      <c r="F2" s="47"/>
      <c r="G2" s="47"/>
      <c r="H2" s="47"/>
      <c r="I2" s="47"/>
      <c r="J2" s="47"/>
      <c r="K2" s="195" t="s">
        <v>143</v>
      </c>
    </row>
    <row r="3" spans="2:28" ht="11.25" customHeight="1" thickBot="1" x14ac:dyDescent="0.3">
      <c r="B3" s="158"/>
      <c r="C3" s="158"/>
      <c r="D3" s="158"/>
      <c r="E3" s="158"/>
      <c r="F3" s="158"/>
    </row>
    <row r="4" spans="2:28" ht="18" customHeight="1" x14ac:dyDescent="0.25">
      <c r="B4" s="48"/>
      <c r="C4" s="40" t="s">
        <v>93</v>
      </c>
      <c r="D4" s="159"/>
      <c r="E4" s="159"/>
      <c r="F4" s="159"/>
      <c r="G4" s="161" t="s">
        <v>92</v>
      </c>
      <c r="H4" s="161"/>
      <c r="I4" s="161"/>
      <c r="J4" s="163"/>
      <c r="K4" s="164"/>
    </row>
    <row r="5" spans="2:28" ht="18" customHeight="1" x14ac:dyDescent="0.25">
      <c r="B5" s="48"/>
      <c r="C5" s="41" t="s">
        <v>76</v>
      </c>
      <c r="D5" s="160"/>
      <c r="E5" s="160"/>
      <c r="F5" s="160"/>
      <c r="G5" s="162" t="s">
        <v>71</v>
      </c>
      <c r="H5" s="162"/>
      <c r="I5" s="162"/>
      <c r="J5" s="165"/>
      <c r="K5" s="166"/>
    </row>
    <row r="6" spans="2:28" ht="18" customHeight="1" x14ac:dyDescent="0.25">
      <c r="B6" s="48"/>
      <c r="C6" s="143" t="s">
        <v>72</v>
      </c>
      <c r="D6" s="144"/>
      <c r="E6" s="144"/>
      <c r="F6" s="35"/>
      <c r="G6" s="145" t="s">
        <v>91</v>
      </c>
      <c r="H6" s="145"/>
      <c r="I6" s="145"/>
      <c r="J6" s="155"/>
      <c r="K6" s="156"/>
      <c r="L6" s="17"/>
      <c r="M6" s="17"/>
      <c r="N6" s="17"/>
      <c r="O6" s="17"/>
      <c r="P6" s="17"/>
      <c r="Q6" s="17"/>
    </row>
    <row r="7" spans="2:28" ht="28.5" hidden="1" customHeight="1" x14ac:dyDescent="0.25">
      <c r="B7" s="48"/>
      <c r="C7" s="41" t="s">
        <v>74</v>
      </c>
      <c r="D7" s="57"/>
      <c r="E7" s="57"/>
      <c r="F7" s="58"/>
      <c r="G7" s="144" t="s">
        <v>73</v>
      </c>
      <c r="H7" s="144"/>
      <c r="I7" s="144"/>
      <c r="J7" s="141"/>
      <c r="K7" s="142"/>
      <c r="L7" s="17"/>
      <c r="M7" s="17"/>
      <c r="O7" s="17"/>
      <c r="P7" s="17"/>
      <c r="Q7" s="17"/>
      <c r="AB7" s="46"/>
    </row>
    <row r="8" spans="2:28" ht="28.5" hidden="1" customHeight="1" x14ac:dyDescent="0.25">
      <c r="B8" s="48"/>
      <c r="C8" s="41" t="s">
        <v>40</v>
      </c>
      <c r="D8" s="151" t="s">
        <v>75</v>
      </c>
      <c r="E8" s="151"/>
      <c r="F8" s="151"/>
      <c r="G8" s="145" t="s">
        <v>61</v>
      </c>
      <c r="H8" s="145"/>
      <c r="I8" s="145"/>
      <c r="J8" s="145"/>
      <c r="K8" s="59"/>
      <c r="L8" s="17"/>
      <c r="M8" s="17"/>
      <c r="N8" s="17"/>
      <c r="O8" s="17"/>
      <c r="P8" s="17"/>
      <c r="Q8" s="17"/>
    </row>
    <row r="9" spans="2:28" ht="19.5" customHeight="1" x14ac:dyDescent="0.25">
      <c r="B9" s="48"/>
      <c r="C9" s="41" t="s">
        <v>90</v>
      </c>
      <c r="D9" s="152">
        <f>F30</f>
        <v>0</v>
      </c>
      <c r="E9" s="152"/>
      <c r="F9" s="152"/>
      <c r="G9" s="134"/>
      <c r="H9" s="135"/>
      <c r="I9" s="135"/>
      <c r="J9" s="135"/>
      <c r="K9" s="136"/>
      <c r="L9" s="17"/>
      <c r="M9" s="17"/>
      <c r="N9" s="17"/>
      <c r="O9" s="17"/>
      <c r="P9" s="17"/>
      <c r="Q9" s="17"/>
    </row>
    <row r="10" spans="2:28" ht="28.5" customHeight="1" thickBot="1" x14ac:dyDescent="0.3">
      <c r="B10" s="48"/>
      <c r="C10" s="42" t="s">
        <v>77</v>
      </c>
      <c r="D10" s="13"/>
      <c r="E10" s="13"/>
      <c r="F10" s="45"/>
      <c r="G10" s="43" t="s">
        <v>85</v>
      </c>
      <c r="H10" s="45"/>
      <c r="I10" s="43" t="s">
        <v>89</v>
      </c>
      <c r="J10" s="56" t="e">
        <f>D9/(F10+(H10*0.5))/1000</f>
        <v>#DIV/0!</v>
      </c>
      <c r="K10" s="44"/>
      <c r="L10" s="17"/>
      <c r="M10" s="17"/>
      <c r="N10" s="17"/>
      <c r="O10" s="17"/>
      <c r="P10" s="17"/>
      <c r="Q10" s="17"/>
    </row>
    <row r="11" spans="2:28" ht="21.75" customHeight="1" thickBot="1" x14ac:dyDescent="0.3">
      <c r="B11" s="18"/>
      <c r="C11" s="148" t="s">
        <v>41</v>
      </c>
      <c r="D11" s="149"/>
      <c r="E11" s="149"/>
      <c r="F11" s="149"/>
      <c r="G11" s="149"/>
      <c r="H11" s="149"/>
      <c r="I11" s="149"/>
      <c r="J11" s="149"/>
      <c r="K11" s="150"/>
      <c r="L11" s="17"/>
      <c r="M11" s="17"/>
      <c r="N11" s="17"/>
      <c r="O11" s="17"/>
      <c r="P11" s="17"/>
      <c r="Q11" s="17"/>
    </row>
    <row r="12" spans="2:28" ht="29.25" customHeight="1" thickBot="1" x14ac:dyDescent="0.3">
      <c r="B12" s="19"/>
      <c r="C12" s="65" t="s">
        <v>79</v>
      </c>
      <c r="D12" s="66" t="s">
        <v>42</v>
      </c>
      <c r="E12" s="66" t="s">
        <v>43</v>
      </c>
      <c r="F12" s="66" t="s">
        <v>84</v>
      </c>
      <c r="G12" s="153" t="s">
        <v>78</v>
      </c>
      <c r="H12" s="153"/>
      <c r="I12" s="153"/>
      <c r="J12" s="153"/>
      <c r="K12" s="154"/>
      <c r="L12" s="20"/>
      <c r="M12" s="20" t="s">
        <v>42</v>
      </c>
      <c r="N12" s="20" t="s">
        <v>43</v>
      </c>
      <c r="O12" s="20"/>
      <c r="P12" s="20"/>
      <c r="Q12" s="21"/>
      <c r="R12" s="22"/>
      <c r="S12" s="23"/>
    </row>
    <row r="13" spans="2:28" ht="29.25" customHeight="1" x14ac:dyDescent="0.25">
      <c r="B13" s="24" t="s">
        <v>44</v>
      </c>
      <c r="C13" s="62" t="s">
        <v>0</v>
      </c>
      <c r="D13" s="63" t="e">
        <f>VLOOKUP($D$8&amp;B13,#REF!,3,FALSE)</f>
        <v>#REF!</v>
      </c>
      <c r="E13" s="63" t="e">
        <f>VLOOKUP($D$8&amp;B13,#REF!,4,FALSE)</f>
        <v>#REF!</v>
      </c>
      <c r="F13" s="64"/>
      <c r="G13" s="146"/>
      <c r="H13" s="146"/>
      <c r="I13" s="146"/>
      <c r="J13" s="146"/>
      <c r="K13" s="147"/>
      <c r="L13" s="23"/>
      <c r="M13" s="9" t="e">
        <f>VLOOKUP($D$8&amp;B13,#REF!,3,FALSE)</f>
        <v>#REF!</v>
      </c>
      <c r="N13" s="9" t="e">
        <f>VLOOKUP($D$8&amp;B13,#REF!,4,FALSE)</f>
        <v>#REF!</v>
      </c>
      <c r="O13" s="23"/>
      <c r="P13" s="10"/>
      <c r="Q13" s="21"/>
      <c r="R13" s="22"/>
      <c r="S13" s="23"/>
      <c r="T13" s="26"/>
    </row>
    <row r="14" spans="2:28" ht="29.25" customHeight="1" x14ac:dyDescent="0.25">
      <c r="B14" s="24" t="s">
        <v>45</v>
      </c>
      <c r="C14" s="25" t="s">
        <v>1</v>
      </c>
      <c r="D14" s="11" t="e">
        <f>VLOOKUP($D$8&amp;B14,#REF!,3,FALSE)</f>
        <v>#REF!</v>
      </c>
      <c r="E14" s="11" t="e">
        <f>VLOOKUP($D$8&amp;B14,#REF!,4,FALSE)</f>
        <v>#REF!</v>
      </c>
      <c r="F14" s="60"/>
      <c r="G14" s="130"/>
      <c r="H14" s="130"/>
      <c r="I14" s="130"/>
      <c r="J14" s="130"/>
      <c r="K14" s="131"/>
      <c r="L14" s="23"/>
      <c r="M14" s="9" t="e">
        <f>VLOOKUP($D$8&amp;B14,#REF!,3,FALSE)</f>
        <v>#REF!</v>
      </c>
      <c r="N14" s="9" t="e">
        <f>VLOOKUP($D$8&amp;B14,#REF!,4,FALSE)</f>
        <v>#REF!</v>
      </c>
      <c r="O14" s="23"/>
      <c r="P14" s="10"/>
      <c r="Q14" s="21"/>
      <c r="R14" s="27"/>
      <c r="S14" s="28"/>
      <c r="T14" s="26"/>
    </row>
    <row r="15" spans="2:28" ht="29.25" customHeight="1" x14ac:dyDescent="0.25">
      <c r="B15" s="24" t="s">
        <v>46</v>
      </c>
      <c r="C15" s="25" t="s">
        <v>136</v>
      </c>
      <c r="D15" s="11" t="e">
        <f>VLOOKUP($D$8&amp;B15,#REF!,3,FALSE)</f>
        <v>#REF!</v>
      </c>
      <c r="E15" s="11" t="e">
        <f>VLOOKUP($D$8&amp;B15,#REF!,4,FALSE)</f>
        <v>#REF!</v>
      </c>
      <c r="F15" s="60"/>
      <c r="G15" s="130"/>
      <c r="H15" s="130"/>
      <c r="I15" s="130"/>
      <c r="J15" s="130"/>
      <c r="K15" s="131"/>
      <c r="L15" s="23"/>
      <c r="M15" s="9" t="e">
        <f>VLOOKUP($D$8&amp;B15,#REF!,3,FALSE)</f>
        <v>#REF!</v>
      </c>
      <c r="N15" s="9" t="e">
        <f>VLOOKUP($D$8&amp;B15,#REF!,4,FALSE)</f>
        <v>#REF!</v>
      </c>
      <c r="O15" s="23"/>
      <c r="P15" s="10"/>
      <c r="Q15" s="21"/>
      <c r="R15" s="29"/>
      <c r="S15" s="30"/>
      <c r="T15" s="26"/>
    </row>
    <row r="16" spans="2:28" ht="29.25" customHeight="1" x14ac:dyDescent="0.25">
      <c r="B16" s="24" t="s">
        <v>47</v>
      </c>
      <c r="C16" s="25" t="s">
        <v>3</v>
      </c>
      <c r="D16" s="11" t="e">
        <f>VLOOKUP($D$8&amp;B16,#REF!,3,FALSE)</f>
        <v>#REF!</v>
      </c>
      <c r="E16" s="11" t="e">
        <f>VLOOKUP($D$8&amp;B16,#REF!,4,FALSE)</f>
        <v>#REF!</v>
      </c>
      <c r="F16" s="60"/>
      <c r="G16" s="130"/>
      <c r="H16" s="130"/>
      <c r="I16" s="130"/>
      <c r="J16" s="130"/>
      <c r="K16" s="131"/>
      <c r="L16" s="23"/>
      <c r="M16" s="9" t="e">
        <f>VLOOKUP($D$8&amp;B16,#REF!,3,FALSE)</f>
        <v>#REF!</v>
      </c>
      <c r="N16" s="9" t="e">
        <f>VLOOKUP($D$8&amp;B16,#REF!,4,FALSE)</f>
        <v>#REF!</v>
      </c>
      <c r="O16" s="23"/>
      <c r="P16" s="10"/>
      <c r="Q16" s="21"/>
      <c r="T16" s="26"/>
    </row>
    <row r="17" spans="2:28" ht="29.25" customHeight="1" x14ac:dyDescent="0.25">
      <c r="B17" s="24" t="s">
        <v>48</v>
      </c>
      <c r="C17" s="25" t="s">
        <v>4</v>
      </c>
      <c r="D17" s="11" t="e">
        <f>VLOOKUP($D$8&amp;B17,#REF!,3,FALSE)</f>
        <v>#REF!</v>
      </c>
      <c r="E17" s="11" t="e">
        <f>VLOOKUP($D$8&amp;B17,#REF!,4,FALSE)</f>
        <v>#REF!</v>
      </c>
      <c r="F17" s="60"/>
      <c r="G17" s="130"/>
      <c r="H17" s="130"/>
      <c r="I17" s="130"/>
      <c r="J17" s="130"/>
      <c r="K17" s="131"/>
      <c r="L17" s="23"/>
      <c r="M17" s="9" t="e">
        <f>VLOOKUP($D$8&amp;B17,#REF!,3,FALSE)</f>
        <v>#REF!</v>
      </c>
      <c r="N17" s="9" t="e">
        <f>VLOOKUP($D$8&amp;B17,#REF!,4,FALSE)</f>
        <v>#REF!</v>
      </c>
      <c r="O17" s="23"/>
      <c r="P17" s="10"/>
      <c r="Q17" s="21"/>
      <c r="T17" s="26"/>
    </row>
    <row r="18" spans="2:28" ht="29.25" customHeight="1" x14ac:dyDescent="0.25">
      <c r="B18" s="24" t="s">
        <v>49</v>
      </c>
      <c r="C18" s="25" t="s">
        <v>5</v>
      </c>
      <c r="D18" s="11" t="e">
        <f>VLOOKUP($D$8&amp;B18,#REF!,3,FALSE)</f>
        <v>#REF!</v>
      </c>
      <c r="E18" s="11" t="e">
        <f>VLOOKUP($D$8&amp;B18,#REF!,4,FALSE)</f>
        <v>#REF!</v>
      </c>
      <c r="F18" s="60"/>
      <c r="G18" s="130"/>
      <c r="H18" s="130"/>
      <c r="I18" s="130"/>
      <c r="J18" s="130"/>
      <c r="K18" s="131"/>
      <c r="L18" s="23"/>
      <c r="M18" s="9" t="e">
        <f>VLOOKUP($D$8&amp;B18,#REF!,3,FALSE)</f>
        <v>#REF!</v>
      </c>
      <c r="N18" s="9" t="e">
        <f>VLOOKUP($D$8&amp;B18,#REF!,4,FALSE)</f>
        <v>#REF!</v>
      </c>
      <c r="O18" s="23"/>
      <c r="P18" s="10"/>
      <c r="Q18" s="21"/>
      <c r="T18" s="26"/>
    </row>
    <row r="19" spans="2:28" ht="29.25" customHeight="1" x14ac:dyDescent="0.25">
      <c r="B19" s="24" t="s">
        <v>50</v>
      </c>
      <c r="C19" s="25" t="s">
        <v>6</v>
      </c>
      <c r="D19" s="11" t="e">
        <f>VLOOKUP($D$8&amp;B19,#REF!,3,FALSE)</f>
        <v>#REF!</v>
      </c>
      <c r="E19" s="11" t="e">
        <f>VLOOKUP($D$8&amp;B19,#REF!,4,FALSE)</f>
        <v>#REF!</v>
      </c>
      <c r="F19" s="60"/>
      <c r="G19" s="130"/>
      <c r="H19" s="130"/>
      <c r="I19" s="130"/>
      <c r="J19" s="130"/>
      <c r="K19" s="131"/>
      <c r="L19" s="23"/>
      <c r="M19" s="9" t="e">
        <f>VLOOKUP($D$8&amp;B19,#REF!,3,FALSE)</f>
        <v>#REF!</v>
      </c>
      <c r="N19" s="9" t="e">
        <f>VLOOKUP($D$8&amp;B19,#REF!,4,FALSE)</f>
        <v>#REF!</v>
      </c>
      <c r="O19" s="23"/>
      <c r="P19" s="10"/>
      <c r="Q19" s="21"/>
      <c r="T19" s="26"/>
    </row>
    <row r="20" spans="2:28" ht="29.25" customHeight="1" x14ac:dyDescent="0.25">
      <c r="B20" s="24" t="s">
        <v>51</v>
      </c>
      <c r="C20" s="25" t="s">
        <v>7</v>
      </c>
      <c r="D20" s="11" t="e">
        <f>VLOOKUP($D$8&amp;B20,#REF!,3,FALSE)</f>
        <v>#REF!</v>
      </c>
      <c r="E20" s="11" t="e">
        <f>VLOOKUP($D$8&amp;B20,#REF!,4,FALSE)</f>
        <v>#REF!</v>
      </c>
      <c r="F20" s="60"/>
      <c r="G20" s="130"/>
      <c r="H20" s="130"/>
      <c r="I20" s="130"/>
      <c r="J20" s="130"/>
      <c r="K20" s="131"/>
      <c r="L20" s="23"/>
      <c r="M20" s="9" t="e">
        <f>VLOOKUP($D$8&amp;B20,#REF!,3,FALSE)</f>
        <v>#REF!</v>
      </c>
      <c r="N20" s="9" t="e">
        <f>VLOOKUP($D$8&amp;B20,#REF!,4,FALSE)</f>
        <v>#REF!</v>
      </c>
      <c r="O20" s="23"/>
      <c r="P20" s="10"/>
      <c r="Q20" s="21"/>
      <c r="T20" s="26"/>
    </row>
    <row r="21" spans="2:28" ht="29.25" customHeight="1" x14ac:dyDescent="0.25">
      <c r="B21" s="24" t="s">
        <v>52</v>
      </c>
      <c r="C21" s="25" t="s">
        <v>8</v>
      </c>
      <c r="D21" s="11" t="e">
        <f>VLOOKUP($D$8&amp;B21,#REF!,3,FALSE)</f>
        <v>#REF!</v>
      </c>
      <c r="E21" s="11" t="e">
        <f>VLOOKUP($D$8&amp;B21,#REF!,4,FALSE)</f>
        <v>#REF!</v>
      </c>
      <c r="F21" s="60"/>
      <c r="G21" s="130"/>
      <c r="H21" s="130"/>
      <c r="I21" s="130"/>
      <c r="J21" s="130"/>
      <c r="K21" s="131"/>
      <c r="L21" s="23"/>
      <c r="M21" s="9" t="e">
        <f>VLOOKUP($D$8&amp;B21,#REF!,3,FALSE)</f>
        <v>#REF!</v>
      </c>
      <c r="N21" s="9" t="e">
        <f>VLOOKUP($D$8&amp;B21,#REF!,4,FALSE)</f>
        <v>#REF!</v>
      </c>
      <c r="O21" s="23"/>
      <c r="P21" s="10"/>
      <c r="Q21" s="21"/>
      <c r="T21" s="26"/>
    </row>
    <row r="22" spans="2:28" ht="29.25" customHeight="1" x14ac:dyDescent="0.25">
      <c r="B22" s="24" t="s">
        <v>53</v>
      </c>
      <c r="C22" s="25" t="s">
        <v>9</v>
      </c>
      <c r="D22" s="11" t="e">
        <f>VLOOKUP($D$8&amp;B22,#REF!,3,FALSE)</f>
        <v>#REF!</v>
      </c>
      <c r="E22" s="11" t="e">
        <f>VLOOKUP($D$8&amp;B22,#REF!,4,FALSE)</f>
        <v>#REF!</v>
      </c>
      <c r="F22" s="60"/>
      <c r="G22" s="130"/>
      <c r="H22" s="130"/>
      <c r="I22" s="130"/>
      <c r="J22" s="130"/>
      <c r="K22" s="131"/>
      <c r="L22" s="23"/>
      <c r="M22" s="9" t="e">
        <f>VLOOKUP($D$8&amp;B22,#REF!,3,FALSE)</f>
        <v>#REF!</v>
      </c>
      <c r="N22" s="9" t="e">
        <f>VLOOKUP($D$8&amp;B22,#REF!,4,FALSE)</f>
        <v>#REF!</v>
      </c>
      <c r="O22" s="23"/>
      <c r="P22" s="10"/>
      <c r="Q22" s="21"/>
      <c r="T22" s="26"/>
    </row>
    <row r="23" spans="2:28" ht="29.25" customHeight="1" x14ac:dyDescent="0.25">
      <c r="B23" s="24" t="s">
        <v>54</v>
      </c>
      <c r="C23" s="25" t="s">
        <v>137</v>
      </c>
      <c r="D23" s="11" t="e">
        <f>VLOOKUP($D$8&amp;B23,#REF!,3,FALSE)</f>
        <v>#REF!</v>
      </c>
      <c r="E23" s="11" t="e">
        <f>VLOOKUP($D$8&amp;B23,#REF!,4,FALSE)</f>
        <v>#REF!</v>
      </c>
      <c r="F23" s="60"/>
      <c r="G23" s="130"/>
      <c r="H23" s="130"/>
      <c r="I23" s="130"/>
      <c r="J23" s="130"/>
      <c r="K23" s="131"/>
      <c r="L23" s="23"/>
      <c r="M23" s="9" t="e">
        <f>VLOOKUP($D$8&amp;B23,#REF!,3,FALSE)</f>
        <v>#REF!</v>
      </c>
      <c r="N23" s="9" t="e">
        <f>VLOOKUP($D$8&amp;B23,#REF!,4,FALSE)</f>
        <v>#REF!</v>
      </c>
      <c r="O23" s="23"/>
      <c r="P23" s="10"/>
      <c r="Q23" s="21"/>
      <c r="T23" s="26"/>
    </row>
    <row r="24" spans="2:28" ht="29.25" customHeight="1" x14ac:dyDescent="0.25">
      <c r="B24" s="24" t="s">
        <v>55</v>
      </c>
      <c r="C24" s="25" t="s">
        <v>11</v>
      </c>
      <c r="D24" s="11" t="e">
        <f>VLOOKUP($D$8&amp;B24,#REF!,3,FALSE)</f>
        <v>#REF!</v>
      </c>
      <c r="E24" s="11" t="e">
        <f>VLOOKUP($D$8&amp;B24,#REF!,4,FALSE)</f>
        <v>#REF!</v>
      </c>
      <c r="F24" s="60"/>
      <c r="G24" s="130"/>
      <c r="H24" s="130"/>
      <c r="I24" s="130"/>
      <c r="J24" s="130"/>
      <c r="K24" s="131"/>
      <c r="L24" s="23"/>
      <c r="M24" s="9" t="e">
        <f>VLOOKUP($D$8&amp;B24,#REF!,3,FALSE)</f>
        <v>#REF!</v>
      </c>
      <c r="N24" s="9" t="e">
        <f>VLOOKUP($D$8&amp;B24,#REF!,4,FALSE)</f>
        <v>#REF!</v>
      </c>
      <c r="O24" s="23"/>
      <c r="P24" s="10"/>
      <c r="Q24" s="21"/>
      <c r="T24" s="26"/>
    </row>
    <row r="25" spans="2:28" ht="29.25" customHeight="1" x14ac:dyDescent="0.25">
      <c r="B25" s="24" t="s">
        <v>56</v>
      </c>
      <c r="C25" s="25" t="s">
        <v>138</v>
      </c>
      <c r="D25" s="11" t="e">
        <f>VLOOKUP($D$8&amp;B25,#REF!,3,FALSE)</f>
        <v>#REF!</v>
      </c>
      <c r="E25" s="11" t="e">
        <f>VLOOKUP($D$8&amp;B25,#REF!,4,FALSE)</f>
        <v>#REF!</v>
      </c>
      <c r="F25" s="60"/>
      <c r="G25" s="130"/>
      <c r="H25" s="130"/>
      <c r="I25" s="130"/>
      <c r="J25" s="130"/>
      <c r="K25" s="131"/>
      <c r="L25" s="23"/>
      <c r="M25" s="9" t="e">
        <f>VLOOKUP($D$8&amp;B25,#REF!,3,FALSE)</f>
        <v>#REF!</v>
      </c>
      <c r="N25" s="9" t="e">
        <f>VLOOKUP($D$8&amp;B25,#REF!,4,FALSE)</f>
        <v>#REF!</v>
      </c>
      <c r="O25" s="23"/>
      <c r="P25" s="10"/>
      <c r="Q25" s="21"/>
      <c r="T25" s="26"/>
    </row>
    <row r="26" spans="2:28" ht="29.25" customHeight="1" x14ac:dyDescent="0.25">
      <c r="B26" s="24" t="s">
        <v>57</v>
      </c>
      <c r="C26" s="25" t="s">
        <v>139</v>
      </c>
      <c r="D26" s="11" t="e">
        <f>VLOOKUP($D$8&amp;B26,#REF!,3,FALSE)</f>
        <v>#REF!</v>
      </c>
      <c r="E26" s="11" t="e">
        <f>VLOOKUP($D$8&amp;B26,#REF!,4,FALSE)</f>
        <v>#REF!</v>
      </c>
      <c r="F26" s="60"/>
      <c r="G26" s="130"/>
      <c r="H26" s="130"/>
      <c r="I26" s="130"/>
      <c r="J26" s="130"/>
      <c r="K26" s="131"/>
      <c r="L26" s="23"/>
      <c r="M26" s="9" t="e">
        <f>VLOOKUP($D$8&amp;B26,#REF!,3,FALSE)</f>
        <v>#REF!</v>
      </c>
      <c r="N26" s="9" t="e">
        <f>VLOOKUP($D$8&amp;B26,#REF!,4,FALSE)</f>
        <v>#REF!</v>
      </c>
      <c r="O26" s="23"/>
      <c r="P26" s="10"/>
      <c r="Q26" s="21"/>
      <c r="T26" s="26"/>
    </row>
    <row r="27" spans="2:28" ht="29.25" customHeight="1" x14ac:dyDescent="0.25">
      <c r="B27" s="24" t="s">
        <v>58</v>
      </c>
      <c r="C27" s="25" t="s">
        <v>140</v>
      </c>
      <c r="D27" s="11" t="e">
        <f>VLOOKUP($D$8&amp;B27,#REF!,3,FALSE)</f>
        <v>#REF!</v>
      </c>
      <c r="E27" s="11" t="e">
        <f>VLOOKUP($D$8&amp;B27,#REF!,4,FALSE)</f>
        <v>#REF!</v>
      </c>
      <c r="F27" s="60"/>
      <c r="G27" s="130"/>
      <c r="H27" s="130"/>
      <c r="I27" s="130"/>
      <c r="J27" s="130"/>
      <c r="K27" s="131"/>
      <c r="L27" s="23"/>
      <c r="M27" s="9" t="e">
        <f>VLOOKUP($D$8&amp;B27,#REF!,3,FALSE)</f>
        <v>#REF!</v>
      </c>
      <c r="N27" s="9" t="e">
        <f>VLOOKUP($D$8&amp;B27,#REF!,4,FALSE)</f>
        <v>#REF!</v>
      </c>
      <c r="O27" s="23"/>
      <c r="P27" s="10"/>
      <c r="Q27" s="21"/>
      <c r="T27" s="26"/>
    </row>
    <row r="28" spans="2:28" ht="29.25" customHeight="1" x14ac:dyDescent="0.25">
      <c r="B28" s="24" t="s">
        <v>59</v>
      </c>
      <c r="C28" s="25" t="s">
        <v>15</v>
      </c>
      <c r="D28" s="11" t="e">
        <f>VLOOKUP($D$8&amp;B28,#REF!,3,FALSE)</f>
        <v>#REF!</v>
      </c>
      <c r="E28" s="11" t="e">
        <f>VLOOKUP($D$8&amp;B28,#REF!,4,FALSE)</f>
        <v>#REF!</v>
      </c>
      <c r="F28" s="60"/>
      <c r="G28" s="130"/>
      <c r="H28" s="130"/>
      <c r="I28" s="130"/>
      <c r="J28" s="130"/>
      <c r="K28" s="131"/>
      <c r="L28" s="23"/>
      <c r="M28" s="9" t="e">
        <f>VLOOKUP($D$8&amp;B28,#REF!,3,FALSE)</f>
        <v>#REF!</v>
      </c>
      <c r="N28" s="9" t="e">
        <f>VLOOKUP($D$8&amp;B28,#REF!,4,FALSE)</f>
        <v>#REF!</v>
      </c>
      <c r="O28" s="23"/>
      <c r="P28" s="10"/>
      <c r="Q28" s="21"/>
      <c r="T28" s="26"/>
    </row>
    <row r="29" spans="2:28" ht="29.25" customHeight="1" thickBot="1" x14ac:dyDescent="0.3">
      <c r="B29" s="24" t="s">
        <v>60</v>
      </c>
      <c r="C29" s="31" t="s">
        <v>141</v>
      </c>
      <c r="D29" s="12">
        <v>0</v>
      </c>
      <c r="E29" s="12">
        <v>10</v>
      </c>
      <c r="F29" s="61"/>
      <c r="G29" s="137"/>
      <c r="H29" s="137"/>
      <c r="I29" s="137"/>
      <c r="J29" s="137"/>
      <c r="K29" s="138"/>
      <c r="L29" s="23"/>
      <c r="M29" s="9">
        <v>0</v>
      </c>
      <c r="N29" s="9">
        <v>10</v>
      </c>
      <c r="O29" s="23"/>
      <c r="P29" s="10"/>
      <c r="Q29" s="21"/>
      <c r="T29" s="26"/>
    </row>
    <row r="30" spans="2:28" ht="29.25" customHeight="1" thickBot="1" x14ac:dyDescent="0.3">
      <c r="B30" s="32"/>
      <c r="C30" s="51" t="s">
        <v>17</v>
      </c>
      <c r="D30" s="49"/>
      <c r="E30" s="49"/>
      <c r="F30" s="50">
        <f>SUM(F13:F29)</f>
        <v>0</v>
      </c>
      <c r="G30" s="139"/>
      <c r="H30" s="140"/>
      <c r="I30" s="140"/>
      <c r="J30" s="140"/>
      <c r="K30" s="140"/>
      <c r="L30" s="17"/>
      <c r="M30" s="17"/>
      <c r="N30" s="17"/>
      <c r="O30" s="17"/>
      <c r="P30" s="17"/>
      <c r="Q30" s="17"/>
    </row>
    <row r="31" spans="2:28" ht="48" customHeight="1" x14ac:dyDescent="0.25">
      <c r="B31" s="32"/>
      <c r="C31" s="132" t="s">
        <v>80</v>
      </c>
      <c r="D31" s="133"/>
      <c r="E31" s="133"/>
      <c r="F31" s="133"/>
      <c r="G31" s="133"/>
      <c r="H31" s="133"/>
      <c r="I31" s="55" t="s">
        <v>82</v>
      </c>
      <c r="J31" s="55" t="s">
        <v>83</v>
      </c>
      <c r="K31" s="53" t="s">
        <v>86</v>
      </c>
      <c r="L31" s="17"/>
      <c r="M31" s="17"/>
      <c r="N31" s="17"/>
      <c r="O31" s="17"/>
      <c r="P31" s="17"/>
      <c r="Q31" s="17"/>
      <c r="AB31" s="52"/>
    </row>
    <row r="32" spans="2:28" ht="92.25" customHeight="1" thickBot="1" x14ac:dyDescent="0.3">
      <c r="C32" s="127" t="s">
        <v>88</v>
      </c>
      <c r="D32" s="128"/>
      <c r="E32" s="128"/>
      <c r="F32" s="128"/>
      <c r="G32" s="128"/>
      <c r="H32" s="128"/>
      <c r="I32" s="129" t="s">
        <v>87</v>
      </c>
      <c r="J32" s="129"/>
      <c r="K32" s="54" t="s">
        <v>81</v>
      </c>
    </row>
    <row r="35" ht="12.75" customHeight="1" x14ac:dyDescent="0.25"/>
    <row r="39" ht="12.75" customHeight="1" x14ac:dyDescent="0.25"/>
    <row r="42" ht="12.75" customHeight="1" x14ac:dyDescent="0.25"/>
    <row r="48" ht="12.75" customHeight="1" x14ac:dyDescent="0.25"/>
    <row r="52" ht="12.75" customHeight="1" x14ac:dyDescent="0.25"/>
    <row r="56" ht="12.75" customHeight="1" x14ac:dyDescent="0.25"/>
    <row r="61" ht="12.75" customHeight="1" x14ac:dyDescent="0.25"/>
    <row r="63" ht="12.75" customHeight="1" x14ac:dyDescent="0.25"/>
    <row r="67" ht="12.75" customHeight="1" x14ac:dyDescent="0.25"/>
    <row r="72" ht="12.75" customHeight="1" x14ac:dyDescent="0.25"/>
    <row r="79" ht="12.75" customHeight="1" x14ac:dyDescent="0.25"/>
    <row r="85" ht="12.75" customHeight="1" x14ac:dyDescent="0.25"/>
    <row r="88" ht="12.75" customHeight="1" x14ac:dyDescent="0.25"/>
  </sheetData>
  <sheetProtection algorithmName="SHA-512" hashValue="SGdlAMXIEl74EsKjDhdjItMeudkSqmRSf+XLi9mEfWXHTqnpyhjkCljQzOFcSS17Sdw3LDiQisaKFFq1uv/46Q==" saltValue="ZvS1buQ8iRpXuU4G3bxy2A==" spinCount="100000" sheet="1" objects="1" scenarios="1"/>
  <mergeCells count="40">
    <mergeCell ref="C1:K1"/>
    <mergeCell ref="B3:F3"/>
    <mergeCell ref="D4:F4"/>
    <mergeCell ref="D5:F5"/>
    <mergeCell ref="G4:I4"/>
    <mergeCell ref="G5:I5"/>
    <mergeCell ref="J4:K4"/>
    <mergeCell ref="J5:K5"/>
    <mergeCell ref="J7:K7"/>
    <mergeCell ref="C6:E6"/>
    <mergeCell ref="G6:I6"/>
    <mergeCell ref="G15:K15"/>
    <mergeCell ref="G16:K16"/>
    <mergeCell ref="G13:K13"/>
    <mergeCell ref="G8:J8"/>
    <mergeCell ref="C11:K11"/>
    <mergeCell ref="D8:F8"/>
    <mergeCell ref="D9:F9"/>
    <mergeCell ref="G12:K12"/>
    <mergeCell ref="J6:K6"/>
    <mergeCell ref="G7:I7"/>
    <mergeCell ref="G17:K17"/>
    <mergeCell ref="G18:K18"/>
    <mergeCell ref="C31:H31"/>
    <mergeCell ref="G9:K9"/>
    <mergeCell ref="G29:K29"/>
    <mergeCell ref="G30:K30"/>
    <mergeCell ref="G19:K19"/>
    <mergeCell ref="G20:K20"/>
    <mergeCell ref="G21:K21"/>
    <mergeCell ref="G22:K22"/>
    <mergeCell ref="G23:K23"/>
    <mergeCell ref="G14:K14"/>
    <mergeCell ref="C32:H32"/>
    <mergeCell ref="I32:J32"/>
    <mergeCell ref="G24:K24"/>
    <mergeCell ref="G25:K25"/>
    <mergeCell ref="G26:K26"/>
    <mergeCell ref="G27:K27"/>
    <mergeCell ref="G28:K28"/>
  </mergeCells>
  <conditionalFormatting sqref="J6:K6">
    <cfRule type="expression" dxfId="19" priority="14">
      <formula>$F$6&lt;&gt;"nem engedélyköteles"</formula>
    </cfRule>
  </conditionalFormatting>
  <conditionalFormatting sqref="K10">
    <cfRule type="containsText" dxfId="18" priority="7" operator="containsText" text="megfelel">
      <formula>NOT(ISERROR(SEARCH("megfelel",K10)))</formula>
    </cfRule>
    <cfRule type="containsText" dxfId="17" priority="8" operator="containsText" text="eltér">
      <formula>NOT(ISERROR(SEARCH("eltér",K10)))</formula>
    </cfRule>
  </conditionalFormatting>
  <conditionalFormatting sqref="G29:K29">
    <cfRule type="expression" dxfId="16" priority="4">
      <formula>$F$29&gt;0</formula>
    </cfRule>
  </conditionalFormatting>
  <conditionalFormatting sqref="G13:K28">
    <cfRule type="expression" dxfId="15" priority="3">
      <formula>$F13&gt;0</formula>
    </cfRule>
  </conditionalFormatting>
  <conditionalFormatting sqref="I32:K32">
    <cfRule type="expression" dxfId="14" priority="2">
      <formula>$D$5="korszerűsítés"</formula>
    </cfRule>
    <cfRule type="expression" dxfId="13" priority="1">
      <formula>$D$5="felújítás"</formula>
    </cfRule>
  </conditionalFormatting>
  <dataValidations count="13">
    <dataValidation type="list" allowBlank="1" showInputMessage="1" showErrorMessage="1" sqref="IO65535:IQ65535 IO8:IQ8 D65535:F65535">
      <formula1>"földszint+magastető,földszint+tetőtér beépítés,pinceszint+földszint+tetőtér beépítés,tetőtér beépítés,pinceszint+földszint"</formula1>
    </dataValidation>
    <dataValidation type="custom" allowBlank="1" showInputMessage="1" showErrorMessage="1" sqref="IP13:IP30">
      <formula1>$G$30&lt;=100</formula1>
    </dataValidation>
    <dataValidation type="custom" allowBlank="1" showInputMessage="1" showErrorMessage="1" sqref="IR13:IR29">
      <formula1>IR13&lt;=100</formula1>
    </dataValidation>
    <dataValidation type="list" allowBlank="1" showInputMessage="1" showErrorMessage="1" sqref="K8">
      <formula1>"igen- elfogadja a javasolt tételeket,nem fogadja el és tételesen megadja az egyes munkanemek költségét"</formula1>
    </dataValidation>
    <dataValidation type="list" allowBlank="1" showInputMessage="1" showErrorMessage="1" sqref="D7:E7">
      <formula1>"építés,bővítés,felújítás/korszerűsítés"</formula1>
    </dataValidation>
    <dataValidation type="list" allowBlank="1" showInputMessage="1" showErrorMessage="1" sqref="F6">
      <formula1>"engedélyköteles,egyszerű bejelentéses,nem engedélyköteles"</formula1>
    </dataValidation>
    <dataValidation type="list" allowBlank="1" showInputMessage="1" showErrorMessage="1" sqref="F7">
      <formula1>"könnyűszerkezetes - fa,könnyűszerkezetes - fém,nem könnyűszerkezetes"</formula1>
    </dataValidation>
    <dataValidation type="list" allowBlank="1" showInputMessage="1" showErrorMessage="1" sqref="J7:K7">
      <formula1>"egylakásos ingatlan - egy lakóegység egy telken (ÖNÁLLÓ), egylakásos ingatlan – ikerház/sorház ÖNÁLLÓ épületszerkezettel,többlakásos ingatlan egyik egysége – ikerház/sorház KÖZÖS épületszerkezettel"</formula1>
    </dataValidation>
    <dataValidation type="list" allowBlank="1" showInputMessage="1" showErrorMessage="1" sqref="D8:F8">
      <formula1>"földszintes,földszint+emelet/tetőtér,pinceszint+földszint+emelet/tetőtér,pinceszint+földszint,tetőtér beépítés / emelet ráépítés"</formula1>
    </dataValidation>
    <dataValidation type="list" allowBlank="1" showInputMessage="1" showErrorMessage="1" sqref="D5:F5">
      <formula1>"felújítás,korszerűsítés"</formula1>
    </dataValidation>
    <dataValidation type="date" operator="lessThanOrEqual" allowBlank="1" showInputMessage="1" showErrorMessage="1" errorTitle="Csak dátum írható" error="jövőbeni dátum nem írható" promptTitle="Csak dátum írható ide" prompt="jövőbeni dátum nem írható" sqref="J6:K6">
      <formula1>TODAY()</formula1>
    </dataValidation>
    <dataValidation type="whole" operator="greaterThanOrEqual" allowBlank="1" showInputMessage="1" showErrorMessage="1" sqref="F13:F29">
      <formula1>0</formula1>
    </dataValidation>
    <dataValidation type="decimal" operator="greaterThanOrEqual" allowBlank="1" showInputMessage="1" showErrorMessage="1" sqref="F10 H10">
      <formula1>0</formula1>
    </dataValidation>
  </dataValidations>
  <printOptions horizontalCentered="1" verticalCentered="1"/>
  <pageMargins left="0.23622047244094491" right="0.23622047244094491" top="0.27750000000000002" bottom="0.74803149606299213" header="0.31496062992125984" footer="0.31496062992125984"/>
  <pageSetup paperSize="9" scale="62" orientation="landscape" r:id="rId1"/>
  <headerFooter alignWithMargins="0">
    <oddFooter>&amp;LErste Bank Hungary Zrt./ Erste lakástakarték Zrt. / Erste Jelzálogbank Zrt.&amp;CKöltségvetés - Építés/ Bővítés&amp;R&amp;F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34"/>
  <sheetViews>
    <sheetView showGridLines="0" view="pageBreakPreview" zoomScaleNormal="100" zoomScaleSheetLayoutView="100" workbookViewId="0">
      <selection activeCell="B7" sqref="B7"/>
    </sheetView>
  </sheetViews>
  <sheetFormatPr defaultColWidth="9.109375" defaultRowHeight="13.2" x14ac:dyDescent="0.25"/>
  <cols>
    <col min="1" max="1" width="9.33203125" style="108" customWidth="1"/>
    <col min="2" max="2" width="48.109375" style="108" customWidth="1"/>
    <col min="3" max="3" width="18.109375" style="108" customWidth="1"/>
    <col min="4" max="4" width="13.44140625" style="108" hidden="1" customWidth="1"/>
    <col min="5" max="5" width="14.6640625" style="108" hidden="1" customWidth="1"/>
    <col min="6" max="6" width="15.109375" style="108" customWidth="1"/>
    <col min="7" max="7" width="15.33203125" style="108" customWidth="1"/>
    <col min="8" max="8" width="28.44140625" style="108" customWidth="1"/>
    <col min="9" max="9" width="6" style="108" customWidth="1"/>
    <col min="10" max="12" width="5.88671875" style="73" hidden="1" customWidth="1"/>
    <col min="13" max="21" width="8.88671875" style="74" hidden="1" customWidth="1"/>
    <col min="22" max="23" width="9.109375" style="108" hidden="1" customWidth="1"/>
    <col min="24" max="24" width="9.109375" style="108" customWidth="1"/>
    <col min="25" max="16384" width="9.109375" style="108"/>
  </cols>
  <sheetData>
    <row r="1" spans="1:17" ht="37.5" customHeight="1" thickBot="1" x14ac:dyDescent="0.45">
      <c r="A1" s="182" t="s">
        <v>96</v>
      </c>
      <c r="B1" s="182"/>
      <c r="C1" s="182"/>
      <c r="D1" s="182"/>
      <c r="E1" s="182"/>
      <c r="F1" s="182"/>
      <c r="G1" s="182"/>
      <c r="H1" s="182"/>
      <c r="I1" s="71" t="s">
        <v>133</v>
      </c>
      <c r="J1" s="72"/>
      <c r="K1" s="72"/>
    </row>
    <row r="2" spans="1:17" ht="18.75" customHeight="1" thickBot="1" x14ac:dyDescent="0.45">
      <c r="A2" s="70"/>
      <c r="B2" s="183" t="str">
        <f>IF(F33="    ","Adatlap megfelelően kitöltőtt","Adatlap nem végleges: F33-as cella hibajelzése alapján javítás szükséges (F oszlopot a Tanácsadó tölti ki)")</f>
        <v>Adatlap nem végleges: F33-as cella hibajelzése alapján javítás szükséges (F oszlopot a Tanácsadó tölti ki)</v>
      </c>
      <c r="C2" s="184"/>
      <c r="D2" s="184"/>
      <c r="E2" s="184"/>
      <c r="F2" s="184"/>
      <c r="G2" s="184"/>
      <c r="H2" s="185"/>
      <c r="I2" s="70"/>
      <c r="J2" s="72"/>
      <c r="K2" s="72"/>
    </row>
    <row r="3" spans="1:17" ht="24.75" customHeight="1" x14ac:dyDescent="0.4">
      <c r="A3" s="186" t="s">
        <v>97</v>
      </c>
      <c r="B3" s="75" t="s">
        <v>98</v>
      </c>
      <c r="C3" s="189" t="s">
        <v>99</v>
      </c>
      <c r="D3" s="189"/>
      <c r="E3" s="189"/>
      <c r="F3" s="189"/>
      <c r="G3" s="189"/>
      <c r="H3" s="190"/>
      <c r="I3" s="70"/>
      <c r="J3" s="72"/>
      <c r="K3" s="72"/>
      <c r="N3" s="74" t="str">
        <f>IF(((IF((LEN(C3)=0),0,1))*(IF((LEN(C4)=0),0,1))*(IF((LEN(H4)=0),0,1))*(IF((LEN(C6)=0),0,1))*(IF((LEN(H6)=0),0,1))*(IF((LEN(C3)=0),0,1)))=0,"Kitöltetlen alapadat (c3,c4,c6,h4,h6)","")</f>
        <v>Kitöltetlen alapadat (c3,c4,c6,h4,h6)</v>
      </c>
    </row>
    <row r="4" spans="1:17" ht="45" customHeight="1" x14ac:dyDescent="0.4">
      <c r="A4" s="187"/>
      <c r="B4" s="76" t="s">
        <v>100</v>
      </c>
      <c r="C4" s="109"/>
      <c r="D4" s="77"/>
      <c r="E4" s="77"/>
      <c r="F4" s="191" t="s">
        <v>72</v>
      </c>
      <c r="G4" s="191"/>
      <c r="H4" s="110"/>
      <c r="I4" s="70"/>
      <c r="J4" s="72"/>
      <c r="K4" s="78"/>
      <c r="L4" s="78" t="str">
        <f>H4&amp;L5</f>
        <v>1</v>
      </c>
      <c r="N4" s="74">
        <f>IF(H4="nem engedélyköteles",0,1)</f>
        <v>1</v>
      </c>
      <c r="O4" s="74" t="str">
        <f>IF(O5=1,", Minden engedélyköteles munkálat esetén ki kell tölteni a C5 és a H5 ös cellát","")</f>
        <v>, Minden engedélyköteles munkálat esetén ki kell tölteni a C5 és a H5 ös cellát</v>
      </c>
    </row>
    <row r="5" spans="1:17" ht="45" customHeight="1" x14ac:dyDescent="0.4">
      <c r="A5" s="187"/>
      <c r="B5" s="76" t="s">
        <v>101</v>
      </c>
      <c r="C5" s="111"/>
      <c r="D5" s="79"/>
      <c r="E5" s="80"/>
      <c r="F5" s="191" t="s">
        <v>102</v>
      </c>
      <c r="G5" s="191"/>
      <c r="H5" s="112"/>
      <c r="I5" s="70"/>
      <c r="J5" s="72"/>
      <c r="K5" s="81">
        <f>C5</f>
        <v>0</v>
      </c>
      <c r="L5" s="82">
        <f>IF(K5&gt;43761,2,1)</f>
        <v>1</v>
      </c>
      <c r="M5" s="83"/>
      <c r="N5" s="84">
        <f>(LEN(C5))*(LEN(H5))</f>
        <v>0</v>
      </c>
      <c r="O5" s="85">
        <f>N4+N5</f>
        <v>1</v>
      </c>
    </row>
    <row r="6" spans="1:17" ht="59.25" customHeight="1" x14ac:dyDescent="0.4">
      <c r="A6" s="187"/>
      <c r="B6" s="76" t="s">
        <v>103</v>
      </c>
      <c r="C6" s="113"/>
      <c r="D6" s="192"/>
      <c r="E6" s="192"/>
      <c r="F6" s="193" t="s">
        <v>73</v>
      </c>
      <c r="G6" s="193"/>
      <c r="H6" s="114"/>
      <c r="I6" s="70"/>
      <c r="J6" s="72"/>
      <c r="K6" s="72"/>
      <c r="L6" s="82" t="str">
        <f>H7&amp;L5</f>
        <v>1</v>
      </c>
      <c r="M6" s="83"/>
      <c r="O6" s="74">
        <f>IF(H4="nem engedélyköteles",1,0)</f>
        <v>0</v>
      </c>
      <c r="Q6" s="74" t="str">
        <f>IF(AND((O6)=0,(H7="NEM (nyitott, de nem vezeti az E-naplót)")),"Csak támogatás igényelhető, hitel nem","")</f>
        <v/>
      </c>
    </row>
    <row r="7" spans="1:17" ht="34.5" customHeight="1" thickBot="1" x14ac:dyDescent="0.3">
      <c r="A7" s="188"/>
      <c r="B7" s="86" t="str">
        <f>IF((O7+O6)&gt;0,"Opcionális az E-napló nyitás","Kötelező az E-napló nyitás")</f>
        <v>Kötelező az E-napló nyitás</v>
      </c>
      <c r="C7" s="115" t="str">
        <f>Q6</f>
        <v/>
      </c>
      <c r="D7" s="87"/>
      <c r="E7" s="87"/>
      <c r="F7" s="194" t="s">
        <v>134</v>
      </c>
      <c r="G7" s="194"/>
      <c r="H7" s="116"/>
      <c r="I7" s="88"/>
      <c r="J7" s="89" t="s">
        <v>104</v>
      </c>
      <c r="K7" s="89">
        <v>23</v>
      </c>
      <c r="L7" s="89">
        <v>24</v>
      </c>
      <c r="O7" s="74">
        <f>IF(L4="egyszerű bejelentés2",1,0)</f>
        <v>0</v>
      </c>
      <c r="Q7" s="74" t="str">
        <f>IF($L$4="egyszerű bejelentés2","Kötelező kitölteni -","")&amp;"Ügyfél nyilatkozat alapján SAJÁT RÉSZRE  ÉPÍT és NEM NYÍT E-naplót, akkor választható a csak támogatást vesz igénybe 2019.10.23 UTÁNI építési bejelentéssel"</f>
        <v>Ügyfél nyilatkozat alapján SAJÁT RÉSZRE  ÉPÍT és NEM NYÍT E-naplót, akkor választható a csak támogatást vesz igénybe 2019.10.23 UTÁNI építési bejelentéssel</v>
      </c>
    </row>
    <row r="8" spans="1:17" ht="13.8" thickBot="1" x14ac:dyDescent="0.3">
      <c r="A8" s="15"/>
      <c r="B8" s="36"/>
      <c r="C8" s="36"/>
      <c r="D8" s="36"/>
      <c r="E8" s="36"/>
      <c r="F8" s="36"/>
      <c r="G8" s="36"/>
      <c r="H8" s="36"/>
      <c r="I8" s="15"/>
      <c r="J8" s="90"/>
      <c r="K8" s="90"/>
      <c r="L8" s="90"/>
    </row>
    <row r="9" spans="1:17" ht="34.950000000000003" customHeight="1" thickTop="1" thickBot="1" x14ac:dyDescent="0.35">
      <c r="A9" s="91"/>
      <c r="B9" s="92" t="s">
        <v>62</v>
      </c>
      <c r="C9" s="93" t="s">
        <v>105</v>
      </c>
      <c r="D9" s="94" t="s">
        <v>64</v>
      </c>
      <c r="E9" s="117" t="s">
        <v>106</v>
      </c>
      <c r="F9" s="118" t="s">
        <v>135</v>
      </c>
      <c r="G9" s="178" t="s">
        <v>107</v>
      </c>
      <c r="H9" s="179"/>
      <c r="I9" s="15"/>
      <c r="J9" s="95"/>
      <c r="K9" s="90"/>
      <c r="L9" s="90"/>
    </row>
    <row r="10" spans="1:17" ht="57.75" customHeight="1" x14ac:dyDescent="0.3">
      <c r="A10" s="180" t="s">
        <v>65</v>
      </c>
      <c r="B10" s="96" t="s">
        <v>108</v>
      </c>
      <c r="C10" s="97" t="s">
        <v>63</v>
      </c>
      <c r="D10" s="38" t="b">
        <v>0</v>
      </c>
      <c r="E10" s="119" t="b">
        <v>0</v>
      </c>
      <c r="F10" s="120"/>
      <c r="G10" s="168"/>
      <c r="H10" s="169"/>
      <c r="I10" s="37"/>
      <c r="J10" s="95"/>
      <c r="K10" s="90"/>
      <c r="L10" s="90"/>
      <c r="N10" s="74">
        <f>(IF(C10="Kötelező",1,0))+(LEN(F10))</f>
        <v>1</v>
      </c>
      <c r="Q10" s="74">
        <f>IF(AND(C10="Kötelező",F10="Nem áll rendelkezésre"),0,1)</f>
        <v>1</v>
      </c>
    </row>
    <row r="11" spans="1:17" ht="57.75" customHeight="1" x14ac:dyDescent="0.3">
      <c r="A11" s="181"/>
      <c r="B11" s="96" t="s">
        <v>66</v>
      </c>
      <c r="C11" s="97" t="s">
        <v>63</v>
      </c>
      <c r="D11" s="38" t="b">
        <v>1</v>
      </c>
      <c r="E11" s="119" t="b">
        <v>0</v>
      </c>
      <c r="F11" s="120"/>
      <c r="G11" s="168"/>
      <c r="H11" s="169"/>
      <c r="I11" s="37"/>
      <c r="J11" s="95"/>
      <c r="K11" s="90"/>
      <c r="L11" s="90"/>
      <c r="N11" s="74">
        <f t="shared" ref="N11:N32" si="0">(IF(C11="Kötelező",1,0))+(LEN(F11))</f>
        <v>1</v>
      </c>
      <c r="Q11" s="74">
        <f>IF(AND(C11="Kötelező",F11="Nem áll rendelkezésre"),0,1)</f>
        <v>1</v>
      </c>
    </row>
    <row r="12" spans="1:17" ht="57.75" hidden="1" customHeight="1" x14ac:dyDescent="0.3">
      <c r="A12" s="98" t="s">
        <v>109</v>
      </c>
      <c r="B12" s="76" t="s">
        <v>110</v>
      </c>
      <c r="C12" s="99" t="e">
        <f>IF(#REF!="egyszerű bejelentéses","Igen","Nem")</f>
        <v>#REF!</v>
      </c>
      <c r="D12" s="38" t="b">
        <v>1</v>
      </c>
      <c r="E12" s="119" t="b">
        <v>1</v>
      </c>
      <c r="F12" s="120"/>
      <c r="G12" s="168"/>
      <c r="H12" s="169"/>
      <c r="I12" s="37"/>
      <c r="J12" s="95"/>
      <c r="K12" s="90"/>
      <c r="L12" s="90"/>
      <c r="N12" s="74" t="e">
        <f t="shared" si="0"/>
        <v>#REF!</v>
      </c>
      <c r="Q12" s="74" t="e">
        <f t="shared" ref="Q12:Q32" si="1">IF(AND(C12="Kötelező",F12="Nem áll rendelkezésre"),0,1)</f>
        <v>#REF!</v>
      </c>
    </row>
    <row r="13" spans="1:17" ht="57.75" customHeight="1" x14ac:dyDescent="0.3">
      <c r="A13" s="175" t="s">
        <v>67</v>
      </c>
      <c r="B13" s="76" t="s">
        <v>111</v>
      </c>
      <c r="C13" s="99" t="str">
        <f>IF($L$4="egyszerű bejelentés1","Kötelező","Nem kell")</f>
        <v>Nem kell</v>
      </c>
      <c r="D13" s="38" t="b">
        <v>0</v>
      </c>
      <c r="E13" s="119" t="b">
        <v>0</v>
      </c>
      <c r="F13" s="120"/>
      <c r="G13" s="168"/>
      <c r="H13" s="169"/>
      <c r="I13" s="37"/>
      <c r="J13" s="95"/>
      <c r="K13" s="90">
        <v>1</v>
      </c>
      <c r="L13" s="90"/>
      <c r="N13" s="74">
        <f t="shared" si="0"/>
        <v>0</v>
      </c>
      <c r="Q13" s="74">
        <f t="shared" si="1"/>
        <v>1</v>
      </c>
    </row>
    <row r="14" spans="1:17" ht="57.75" customHeight="1" x14ac:dyDescent="0.3">
      <c r="A14" s="177"/>
      <c r="B14" s="76" t="s">
        <v>112</v>
      </c>
      <c r="C14" s="99" t="str">
        <f>IF(LEFT($L$4,8)="egyszerű","Kötelező","Nem kell")</f>
        <v>Nem kell</v>
      </c>
      <c r="D14" s="38" t="b">
        <v>0</v>
      </c>
      <c r="E14" s="119" t="b">
        <v>1</v>
      </c>
      <c r="F14" s="120"/>
      <c r="G14" s="168"/>
      <c r="H14" s="169"/>
      <c r="I14" s="37"/>
      <c r="J14" s="95"/>
      <c r="K14" s="90">
        <v>1</v>
      </c>
      <c r="L14" s="90">
        <v>1</v>
      </c>
      <c r="N14" s="74">
        <f t="shared" si="0"/>
        <v>0</v>
      </c>
      <c r="Q14" s="74">
        <f t="shared" si="1"/>
        <v>1</v>
      </c>
    </row>
    <row r="15" spans="1:17" ht="57.75" customHeight="1" x14ac:dyDescent="0.3">
      <c r="A15" s="177"/>
      <c r="B15" s="76" t="s">
        <v>113</v>
      </c>
      <c r="C15" s="99" t="str">
        <f>IF($L$4="egyszerű bejelentés1","Kötelező","Nem kell")</f>
        <v>Nem kell</v>
      </c>
      <c r="D15" s="38" t="b">
        <v>0</v>
      </c>
      <c r="E15" s="119" t="b">
        <v>0</v>
      </c>
      <c r="F15" s="120"/>
      <c r="G15" s="168"/>
      <c r="H15" s="169"/>
      <c r="I15" s="37"/>
      <c r="J15" s="95"/>
      <c r="K15" s="90">
        <v>1</v>
      </c>
      <c r="L15" s="90"/>
      <c r="N15" s="74">
        <f t="shared" si="0"/>
        <v>0</v>
      </c>
      <c r="Q15" s="74">
        <f t="shared" si="1"/>
        <v>1</v>
      </c>
    </row>
    <row r="16" spans="1:17" ht="57.75" customHeight="1" x14ac:dyDescent="0.3">
      <c r="A16" s="177"/>
      <c r="B16" s="100" t="s">
        <v>114</v>
      </c>
      <c r="C16" s="99" t="str">
        <f>IF($L$4="egyszerű bejelentés1","Kötelező","Nem kell")</f>
        <v>Nem kell</v>
      </c>
      <c r="D16" s="38" t="b">
        <v>0</v>
      </c>
      <c r="E16" s="119" t="b">
        <v>1</v>
      </c>
      <c r="F16" s="120"/>
      <c r="G16" s="168"/>
      <c r="H16" s="169"/>
      <c r="I16" s="37"/>
      <c r="J16" s="95"/>
      <c r="K16" s="90">
        <v>1</v>
      </c>
      <c r="L16" s="90"/>
      <c r="N16" s="74">
        <f t="shared" si="0"/>
        <v>0</v>
      </c>
      <c r="Q16" s="74">
        <f t="shared" si="1"/>
        <v>1</v>
      </c>
    </row>
    <row r="17" spans="1:17" ht="57.75" customHeight="1" x14ac:dyDescent="0.3">
      <c r="A17" s="177"/>
      <c r="B17" s="100" t="s">
        <v>115</v>
      </c>
      <c r="C17" s="99" t="str">
        <f t="shared" ref="C17:C19" si="2">IF(LEFT($L$4,8)="egyszerű","Kötelező","Nem kell")</f>
        <v>Nem kell</v>
      </c>
      <c r="D17" s="38" t="b">
        <v>0</v>
      </c>
      <c r="E17" s="119" t="b">
        <v>0</v>
      </c>
      <c r="F17" s="120"/>
      <c r="G17" s="168"/>
      <c r="H17" s="169"/>
      <c r="I17" s="37"/>
      <c r="J17" s="95"/>
      <c r="K17" s="90">
        <v>1</v>
      </c>
      <c r="L17" s="90">
        <v>1</v>
      </c>
      <c r="N17" s="74">
        <f t="shared" si="0"/>
        <v>0</v>
      </c>
      <c r="Q17" s="74">
        <f t="shared" si="1"/>
        <v>1</v>
      </c>
    </row>
    <row r="18" spans="1:17" ht="57.75" customHeight="1" x14ac:dyDescent="0.3">
      <c r="A18" s="177"/>
      <c r="B18" s="100" t="s">
        <v>116</v>
      </c>
      <c r="C18" s="99" t="str">
        <f t="shared" si="2"/>
        <v>Nem kell</v>
      </c>
      <c r="D18" s="38" t="b">
        <v>0</v>
      </c>
      <c r="E18" s="119" t="b">
        <v>1</v>
      </c>
      <c r="F18" s="120"/>
      <c r="G18" s="168"/>
      <c r="H18" s="169"/>
      <c r="I18" s="37"/>
      <c r="J18" s="95"/>
      <c r="K18" s="90">
        <v>1</v>
      </c>
      <c r="L18" s="90">
        <v>1</v>
      </c>
      <c r="N18" s="74">
        <f t="shared" si="0"/>
        <v>0</v>
      </c>
      <c r="Q18" s="74">
        <f t="shared" si="1"/>
        <v>1</v>
      </c>
    </row>
    <row r="19" spans="1:17" ht="57.75" customHeight="1" x14ac:dyDescent="0.3">
      <c r="A19" s="177"/>
      <c r="B19" s="100" t="s">
        <v>117</v>
      </c>
      <c r="C19" s="99" t="str">
        <f t="shared" si="2"/>
        <v>Nem kell</v>
      </c>
      <c r="D19" s="38" t="b">
        <v>0</v>
      </c>
      <c r="E19" s="119" t="b">
        <v>1</v>
      </c>
      <c r="F19" s="120"/>
      <c r="G19" s="168"/>
      <c r="H19" s="169"/>
      <c r="I19" s="37"/>
      <c r="J19" s="95"/>
      <c r="K19" s="90">
        <v>1</v>
      </c>
      <c r="L19" s="90">
        <v>1</v>
      </c>
      <c r="N19" s="74">
        <f t="shared" si="0"/>
        <v>0</v>
      </c>
      <c r="Q19" s="74">
        <f t="shared" si="1"/>
        <v>1</v>
      </c>
    </row>
    <row r="20" spans="1:17" ht="57.75" customHeight="1" x14ac:dyDescent="0.3">
      <c r="A20" s="177"/>
      <c r="B20" s="100" t="str">
        <f>IF(L5=1,"műszaki leírás","építészeti műszaki leírás (építészeti, gépészeti, villamossági, tartószerkezeti)")</f>
        <v>műszaki leírás</v>
      </c>
      <c r="C20" s="99" t="str">
        <f>IF(LEFT($L$4,8)="egyszerű","Kötelező","Nem kell")</f>
        <v>Nem kell</v>
      </c>
      <c r="D20" s="38" t="b">
        <v>0</v>
      </c>
      <c r="E20" s="119" t="b">
        <v>1</v>
      </c>
      <c r="F20" s="120"/>
      <c r="G20" s="168"/>
      <c r="H20" s="169"/>
      <c r="I20" s="37"/>
      <c r="J20" s="95"/>
      <c r="K20" s="90">
        <v>1</v>
      </c>
      <c r="L20" s="101" t="s">
        <v>118</v>
      </c>
      <c r="N20" s="74">
        <f t="shared" si="0"/>
        <v>0</v>
      </c>
      <c r="Q20" s="74">
        <f t="shared" si="1"/>
        <v>1</v>
      </c>
    </row>
    <row r="21" spans="1:17" ht="57.75" customHeight="1" x14ac:dyDescent="0.3">
      <c r="A21" s="177"/>
      <c r="B21" s="100" t="s">
        <v>119</v>
      </c>
      <c r="C21" s="99" t="str">
        <f>IF($L$4="egyszerű bejelentés1","Kötelező","Nem kell")</f>
        <v>Nem kell</v>
      </c>
      <c r="D21" s="38" t="b">
        <v>0</v>
      </c>
      <c r="E21" s="119" t="b">
        <v>1</v>
      </c>
      <c r="F21" s="120"/>
      <c r="G21" s="168"/>
      <c r="H21" s="169"/>
      <c r="I21" s="37"/>
      <c r="J21" s="95"/>
      <c r="K21" s="90">
        <v>1</v>
      </c>
      <c r="L21" s="90"/>
      <c r="N21" s="74">
        <f t="shared" si="0"/>
        <v>0</v>
      </c>
      <c r="Q21" s="74">
        <f t="shared" si="1"/>
        <v>1</v>
      </c>
    </row>
    <row r="22" spans="1:17" ht="57.75" customHeight="1" x14ac:dyDescent="0.3">
      <c r="A22" s="177"/>
      <c r="B22" s="100" t="s">
        <v>120</v>
      </c>
      <c r="C22" s="99" t="str">
        <f t="shared" ref="C22" si="3">IF(LEFT($L$4,8)="egyszerű","Kötelező","Nem kell")</f>
        <v>Nem kell</v>
      </c>
      <c r="D22" s="38" t="b">
        <v>0</v>
      </c>
      <c r="E22" s="119" t="b">
        <v>0</v>
      </c>
      <c r="F22" s="120"/>
      <c r="G22" s="168"/>
      <c r="H22" s="169"/>
      <c r="I22" s="37"/>
      <c r="J22" s="95"/>
      <c r="K22" s="90">
        <v>1</v>
      </c>
      <c r="L22" s="90">
        <v>1</v>
      </c>
      <c r="N22" s="74">
        <f t="shared" si="0"/>
        <v>0</v>
      </c>
      <c r="Q22" s="74">
        <f t="shared" si="1"/>
        <v>1</v>
      </c>
    </row>
    <row r="23" spans="1:17" ht="57.75" customHeight="1" x14ac:dyDescent="0.3">
      <c r="A23" s="176"/>
      <c r="B23" s="100" t="s">
        <v>121</v>
      </c>
      <c r="C23" s="99" t="str">
        <f t="shared" ref="C23" si="4">IF($L$4="egyszerű bejelentés1","Kötelező","Nem kell")</f>
        <v>Nem kell</v>
      </c>
      <c r="D23" s="38" t="b">
        <v>0</v>
      </c>
      <c r="E23" s="119" t="b">
        <v>1</v>
      </c>
      <c r="F23" s="120"/>
      <c r="G23" s="168"/>
      <c r="H23" s="169"/>
      <c r="I23" s="37"/>
      <c r="J23" s="95"/>
      <c r="K23" s="90">
        <v>1</v>
      </c>
      <c r="L23" s="90"/>
      <c r="N23" s="74">
        <f t="shared" si="0"/>
        <v>0</v>
      </c>
      <c r="Q23" s="74">
        <f t="shared" si="1"/>
        <v>1</v>
      </c>
    </row>
    <row r="24" spans="1:17" ht="57.75" customHeight="1" x14ac:dyDescent="0.3">
      <c r="A24" s="175" t="s">
        <v>122</v>
      </c>
      <c r="B24" s="102" t="s">
        <v>123</v>
      </c>
      <c r="C24" s="99" t="str">
        <f>IF(H4="engedélyköteles","Kötelező","Nem kell")</f>
        <v>Nem kell</v>
      </c>
      <c r="D24" s="38" t="b">
        <v>0</v>
      </c>
      <c r="E24" s="119" t="b">
        <v>1</v>
      </c>
      <c r="F24" s="120"/>
      <c r="G24" s="168"/>
      <c r="H24" s="169"/>
      <c r="I24" s="37"/>
      <c r="J24" s="95">
        <v>1</v>
      </c>
      <c r="K24" s="90"/>
      <c r="L24" s="90">
        <v>1</v>
      </c>
      <c r="N24" s="74">
        <f t="shared" si="0"/>
        <v>0</v>
      </c>
      <c r="Q24" s="74">
        <f t="shared" si="1"/>
        <v>1</v>
      </c>
    </row>
    <row r="25" spans="1:17" ht="57.75" customHeight="1" x14ac:dyDescent="0.3">
      <c r="A25" s="176"/>
      <c r="B25" s="100" t="s">
        <v>124</v>
      </c>
      <c r="C25" s="99" t="str">
        <f>IF($L$4="egyszerű bejelentés2","Kötelező","Nem kell")</f>
        <v>Nem kell</v>
      </c>
      <c r="D25" s="38" t="b">
        <v>0</v>
      </c>
      <c r="E25" s="119" t="b">
        <v>0</v>
      </c>
      <c r="F25" s="120"/>
      <c r="G25" s="168"/>
      <c r="H25" s="169"/>
      <c r="I25" s="37"/>
      <c r="J25" s="95"/>
      <c r="K25" s="90"/>
      <c r="L25" s="90">
        <v>1</v>
      </c>
      <c r="N25" s="74">
        <f t="shared" si="0"/>
        <v>0</v>
      </c>
      <c r="Q25" s="74">
        <f t="shared" si="1"/>
        <v>1</v>
      </c>
    </row>
    <row r="26" spans="1:17" ht="57.75" customHeight="1" x14ac:dyDescent="0.3">
      <c r="A26" s="175" t="s">
        <v>125</v>
      </c>
      <c r="B26" s="100" t="s">
        <v>126</v>
      </c>
      <c r="C26" s="99" t="str">
        <f>IF((OR(($L$6="NEM (nyitott, de nem vezeti az E-napló)2"),($H$4="nem engedélyköteles"))),"Opcionális","Kötelező")</f>
        <v>Kötelező</v>
      </c>
      <c r="D26" s="38" t="b">
        <v>0</v>
      </c>
      <c r="E26" s="119" t="b">
        <v>1</v>
      </c>
      <c r="F26" s="120"/>
      <c r="G26" s="168"/>
      <c r="H26" s="169"/>
      <c r="I26" s="37"/>
      <c r="J26" s="95">
        <v>1</v>
      </c>
      <c r="K26" s="90">
        <v>1</v>
      </c>
      <c r="L26" s="90">
        <v>1</v>
      </c>
      <c r="N26" s="74">
        <f t="shared" si="0"/>
        <v>1</v>
      </c>
      <c r="Q26" s="74">
        <f t="shared" si="1"/>
        <v>1</v>
      </c>
    </row>
    <row r="27" spans="1:17" ht="57.75" customHeight="1" x14ac:dyDescent="0.3">
      <c r="A27" s="177"/>
      <c r="B27" s="100" t="s">
        <v>127</v>
      </c>
      <c r="C27" s="99" t="str">
        <f>IF((OR(($L$6="NEM (nyitott, de nem vezeti az E-naplót)2"),($H$4="nem engedélyköteles"))),"Opcionális","Kötelező")</f>
        <v>Kötelező</v>
      </c>
      <c r="D27" s="38" t="b">
        <v>0</v>
      </c>
      <c r="E27" s="119" t="b">
        <v>1</v>
      </c>
      <c r="F27" s="120"/>
      <c r="G27" s="168"/>
      <c r="H27" s="169"/>
      <c r="I27" s="37"/>
      <c r="J27" s="95">
        <v>1</v>
      </c>
      <c r="K27" s="90">
        <v>1</v>
      </c>
      <c r="L27" s="90">
        <v>1</v>
      </c>
      <c r="N27" s="74">
        <f t="shared" si="0"/>
        <v>1</v>
      </c>
      <c r="Q27" s="74">
        <f t="shared" si="1"/>
        <v>1</v>
      </c>
    </row>
    <row r="28" spans="1:17" ht="57.75" customHeight="1" x14ac:dyDescent="0.3">
      <c r="A28" s="176"/>
      <c r="B28" s="100" t="s">
        <v>128</v>
      </c>
      <c r="C28" s="99" t="str">
        <f>IF((OR(($L$6="NEM (nyitott, de nem vezeti az E-naplót)2"),($H$4="nem engedélyköteles"))),"Opcionális","Kötelező")</f>
        <v>Kötelező</v>
      </c>
      <c r="D28" s="38" t="b">
        <v>0</v>
      </c>
      <c r="E28" s="119" t="b">
        <v>1</v>
      </c>
      <c r="F28" s="120"/>
      <c r="G28" s="168"/>
      <c r="H28" s="169"/>
      <c r="I28" s="37"/>
      <c r="J28" s="95">
        <v>1</v>
      </c>
      <c r="K28" s="90">
        <v>1</v>
      </c>
      <c r="L28" s="90">
        <v>1</v>
      </c>
      <c r="N28" s="74">
        <f t="shared" si="0"/>
        <v>1</v>
      </c>
      <c r="Q28" s="74">
        <f t="shared" si="1"/>
        <v>1</v>
      </c>
    </row>
    <row r="29" spans="1:17" ht="57.75" customHeight="1" x14ac:dyDescent="0.3">
      <c r="A29" s="167" t="s">
        <v>68</v>
      </c>
      <c r="B29" s="100" t="s">
        <v>69</v>
      </c>
      <c r="C29" s="99" t="str">
        <f>IF($H$4="engedélyköteles","Kötelező","Nem kell")</f>
        <v>Nem kell</v>
      </c>
      <c r="D29" s="38" t="b">
        <v>0</v>
      </c>
      <c r="E29" s="119" t="b">
        <v>1</v>
      </c>
      <c r="F29" s="120"/>
      <c r="G29" s="168"/>
      <c r="H29" s="169"/>
      <c r="I29" s="37"/>
      <c r="J29" s="95">
        <v>1</v>
      </c>
      <c r="K29" s="90"/>
      <c r="L29" s="90"/>
      <c r="N29" s="74">
        <f t="shared" si="0"/>
        <v>0</v>
      </c>
      <c r="Q29" s="74">
        <f t="shared" si="1"/>
        <v>1</v>
      </c>
    </row>
    <row r="30" spans="1:17" ht="57.75" customHeight="1" x14ac:dyDescent="0.3">
      <c r="A30" s="167"/>
      <c r="B30" s="100" t="s">
        <v>129</v>
      </c>
      <c r="C30" s="99" t="str">
        <f>IF($H$4="engedélyköteles","Kötelező","Nem kell")</f>
        <v>Nem kell</v>
      </c>
      <c r="D30" s="38" t="b">
        <v>0</v>
      </c>
      <c r="E30" s="119" t="b">
        <v>1</v>
      </c>
      <c r="F30" s="120"/>
      <c r="G30" s="168"/>
      <c r="H30" s="169"/>
      <c r="I30" s="37"/>
      <c r="J30" s="95">
        <v>1</v>
      </c>
      <c r="K30" s="90"/>
      <c r="L30" s="90"/>
      <c r="N30" s="74">
        <f t="shared" si="0"/>
        <v>0</v>
      </c>
      <c r="Q30" s="74">
        <f t="shared" si="1"/>
        <v>1</v>
      </c>
    </row>
    <row r="31" spans="1:17" ht="57.75" customHeight="1" x14ac:dyDescent="0.3">
      <c r="A31" s="167"/>
      <c r="B31" s="100" t="s">
        <v>70</v>
      </c>
      <c r="C31" s="99" t="str">
        <f>IF((LEFT(C6,2))="kö","Kötelező","Nem kell")</f>
        <v>Nem kell</v>
      </c>
      <c r="D31" s="38" t="b">
        <v>0</v>
      </c>
      <c r="E31" s="119" t="b">
        <v>1</v>
      </c>
      <c r="F31" s="120"/>
      <c r="G31" s="168"/>
      <c r="H31" s="169"/>
      <c r="I31" s="37"/>
      <c r="J31" s="95"/>
      <c r="K31" s="90"/>
      <c r="L31" s="90"/>
      <c r="N31" s="74">
        <f t="shared" si="0"/>
        <v>0</v>
      </c>
      <c r="Q31" s="74">
        <f t="shared" si="1"/>
        <v>1</v>
      </c>
    </row>
    <row r="32" spans="1:17" ht="57.75" customHeight="1" thickBot="1" x14ac:dyDescent="0.35">
      <c r="A32" s="167"/>
      <c r="B32" s="103" t="str">
        <f>IF(C32="Kötelező","Dokumentum mely alapján a munkavégzés jellege és mennyisége kiderül (ügyfél által készített műszaki leírás)","Egyéb dokumentum(ok), itt kérjük megnevezni (átírható)")</f>
        <v>Egyéb dokumentum(ok), itt kérjük megnevezni (átírható)</v>
      </c>
      <c r="C32" s="104" t="str">
        <f>IF(H4="nem engedélyköteles","Kötelező","Opcionális")</f>
        <v>Opcionális</v>
      </c>
      <c r="D32" s="39" t="b">
        <v>0</v>
      </c>
      <c r="E32" s="121" t="b">
        <v>0</v>
      </c>
      <c r="F32" s="122"/>
      <c r="G32" s="170"/>
      <c r="H32" s="171"/>
      <c r="I32" s="37"/>
      <c r="J32" s="95"/>
      <c r="K32" s="90"/>
      <c r="L32" s="90"/>
      <c r="N32" s="74">
        <f t="shared" si="0"/>
        <v>0</v>
      </c>
      <c r="Q32" s="74">
        <f t="shared" si="1"/>
        <v>1</v>
      </c>
    </row>
    <row r="33" spans="1:18" ht="63" customHeight="1" thickTop="1" thickBot="1" x14ac:dyDescent="0.3">
      <c r="A33" s="105" t="s">
        <v>130</v>
      </c>
      <c r="B33" s="106" t="s">
        <v>131</v>
      </c>
      <c r="C33" s="123"/>
      <c r="D33" s="107"/>
      <c r="E33" s="107"/>
      <c r="F33" s="172" t="str">
        <f>N3&amp;" "&amp;O4&amp;" "&amp;O33&amp;" "&amp;P33&amp;" "&amp;R33</f>
        <v xml:space="preserve">Kitöltetlen alapadat (c3,c4,c6,h4,h6) , Minden engedélyköteles munkálat esetén ki kell tölteni a C5 és a H5 ös cellát , F oszlop kitöltése hiányos a kötelező soroknál  , C33 mezőbe a dátum kitöltése kötelező </v>
      </c>
      <c r="G33" s="173"/>
      <c r="H33" s="174"/>
      <c r="I33" s="15"/>
      <c r="N33" s="74">
        <f>COUNTIF(N10:N32,1)</f>
        <v>5</v>
      </c>
      <c r="O33" s="74" t="str">
        <f>IF(N33=0,"",", F oszlop kitöltése hiányos a kötelező soroknál ")</f>
        <v xml:space="preserve">, F oszlop kitöltése hiányos a kötelező soroknál </v>
      </c>
      <c r="P33" s="74" t="str">
        <f>IF(C33="",", C33 mezőbe a dátum kitöltése kötelező","")</f>
        <v>, C33 mezőbe a dátum kitöltése kötelező</v>
      </c>
      <c r="Q33" s="74">
        <f>Q32*Q31*Q30*Q29*Q28*Q27*Q26*Q25*Q24*Q23*Q22*Q21*Q20*Q19*Q18*Q17*Q16*Q15*Q14*Q13*Q11*Q10</f>
        <v>1</v>
      </c>
      <c r="R33" s="74" t="str">
        <f>IF(Q33=0,", Minden kötelező dokumnetumot csatolni kell az EBR-be, ha nem áll rendelkezésre, akkor nem rendelhető szakértés","")</f>
        <v/>
      </c>
    </row>
    <row r="34" spans="1:18" x14ac:dyDescent="0.25">
      <c r="A34" s="15"/>
      <c r="B34" s="15"/>
      <c r="C34" s="15"/>
      <c r="D34" s="15"/>
      <c r="E34" s="15"/>
      <c r="F34" s="15"/>
      <c r="G34" s="15"/>
      <c r="H34" s="15"/>
      <c r="I34" s="15"/>
    </row>
  </sheetData>
  <sheetProtection algorithmName="SHA-512" hashValue="8UzFEDgwWRz7wqA1D7LFsxvx8JUUp3Y1N9iRd2u8v7mzodp0uucC29naqrPVFQoVsyLCnJt9DReWlAInzZgAOA==" saltValue="SDdIGU5F19CtTjsp5qJsFQ==" spinCount="100000" sheet="1" objects="1" scenarios="1"/>
  <mergeCells count="39">
    <mergeCell ref="A1:H1"/>
    <mergeCell ref="B2:H2"/>
    <mergeCell ref="A3:A7"/>
    <mergeCell ref="C3:H3"/>
    <mergeCell ref="F4:G4"/>
    <mergeCell ref="F5:G5"/>
    <mergeCell ref="D6:E6"/>
    <mergeCell ref="F6:G6"/>
    <mergeCell ref="F7:G7"/>
    <mergeCell ref="G22:H22"/>
    <mergeCell ref="G9:H9"/>
    <mergeCell ref="A10:A11"/>
    <mergeCell ref="G10:H10"/>
    <mergeCell ref="G11:H11"/>
    <mergeCell ref="G12:H12"/>
    <mergeCell ref="A13:A23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F33:H33"/>
    <mergeCell ref="G23:H23"/>
    <mergeCell ref="A24:A25"/>
    <mergeCell ref="G24:H24"/>
    <mergeCell ref="G25:H25"/>
    <mergeCell ref="A26:A28"/>
    <mergeCell ref="G26:H26"/>
    <mergeCell ref="G27:H27"/>
    <mergeCell ref="G28:H28"/>
    <mergeCell ref="A29:A32"/>
    <mergeCell ref="G29:H29"/>
    <mergeCell ref="G30:H30"/>
    <mergeCell ref="G31:H31"/>
    <mergeCell ref="G32:H32"/>
  </mergeCells>
  <conditionalFormatting sqref="C10:C32">
    <cfRule type="expression" dxfId="12" priority="13" stopIfTrue="1">
      <formula>C10="Igen"</formula>
    </cfRule>
  </conditionalFormatting>
  <conditionalFormatting sqref="B13:C13">
    <cfRule type="expression" dxfId="11" priority="11">
      <formula>$C13="Kötelező"</formula>
    </cfRule>
    <cfRule type="containsText" dxfId="10" priority="12" operator="containsText" text="Kötelező">
      <formula>NOT(ISERROR(SEARCH("Kötelező",B13)))</formula>
    </cfRule>
  </conditionalFormatting>
  <conditionalFormatting sqref="B14:C32 B33">
    <cfRule type="expression" dxfId="9" priority="10">
      <formula>$C14="Kötelező"</formula>
    </cfRule>
  </conditionalFormatting>
  <conditionalFormatting sqref="B26:C32 B33">
    <cfRule type="expression" dxfId="8" priority="9">
      <formula>$C26="Opcionális"</formula>
    </cfRule>
  </conditionalFormatting>
  <conditionalFormatting sqref="C10:H32">
    <cfRule type="expression" dxfId="7" priority="8">
      <formula>$C10="Kötelező"</formula>
    </cfRule>
  </conditionalFormatting>
  <conditionalFormatting sqref="F10:F32">
    <cfRule type="containsText" dxfId="6" priority="6" operator="containsText" text="EBR">
      <formula>NOT(ISERROR(SEARCH("EBR",F10)))</formula>
    </cfRule>
    <cfRule type="containsText" dxfId="5" priority="7" operator="containsText" text="nem">
      <formula>NOT(ISERROR(SEARCH("nem",F10)))</formula>
    </cfRule>
  </conditionalFormatting>
  <conditionalFormatting sqref="B5 F5:G5">
    <cfRule type="expression" dxfId="4" priority="5">
      <formula>$H$4="nem engedélyköteles"</formula>
    </cfRule>
  </conditionalFormatting>
  <conditionalFormatting sqref="C5 H5">
    <cfRule type="expression" dxfId="3" priority="4">
      <formula>$H$4="nem engedélyköteles"</formula>
    </cfRule>
  </conditionalFormatting>
  <conditionalFormatting sqref="B7">
    <cfRule type="containsText" dxfId="2" priority="3" operator="containsText" text="Kötelező">
      <formula>NOT(ISERROR(SEARCH("Kötelező",B7)))</formula>
    </cfRule>
  </conditionalFormatting>
  <conditionalFormatting sqref="B2:H2">
    <cfRule type="containsText" dxfId="1" priority="1" operator="containsText" text="megfelelően">
      <formula>NOT(ISERROR(SEARCH("megfelelően",B2)))</formula>
    </cfRule>
    <cfRule type="containsText" dxfId="0" priority="2" operator="containsText" text="F33">
      <formula>NOT(ISERROR(SEARCH("F33",B2)))</formula>
    </cfRule>
  </conditionalFormatting>
  <dataValidations count="8">
    <dataValidation type="date" allowBlank="1" showInputMessage="1" showErrorMessage="1" errorTitle="mai dátum írandó bele" sqref="C33">
      <formula1>TODAY()-2</formula1>
      <formula2>TODAY()</formula2>
    </dataValidation>
    <dataValidation type="list" allowBlank="1" showInputMessage="1" showErrorMessage="1" sqref="F10:F32">
      <formula1>"EBR-be becsatolt,Nem áll rendelkezésre"</formula1>
    </dataValidation>
    <dataValidation type="list" allowBlank="1" showInputMessage="1" showErrorMessage="1" sqref="H7">
      <mc:AlternateContent xmlns:x12ac="http://schemas.microsoft.com/office/spreadsheetml/2011/1/ac" xmlns:mc="http://schemas.openxmlformats.org/markup-compatibility/2006">
        <mc:Choice Requires="x12ac">
          <x12ac:list>IGEN (nyitott és vezeti az E-naplót),"NEM (nyitott, de nem vezeti az E-naplót)"</x12ac:list>
        </mc:Choice>
        <mc:Fallback>
          <formula1>"IGEN (nyitott és vezeti az E-naplót),NEM (nyitott, de nem vezeti az E-naplót)"</formula1>
        </mc:Fallback>
      </mc:AlternateContent>
    </dataValidation>
    <dataValidation type="list" allowBlank="1" showInputMessage="1" showErrorMessage="1" sqref="C6">
      <formula1>"hagyományos (nem könnyűszerkezet),könnyűszerkezet / gyorsház (fa/fém/egyéb)"</formula1>
    </dataValidation>
    <dataValidation type="list" allowBlank="1" showInputMessage="1" showErrorMessage="1" sqref="H4">
      <formula1>"engedélyköteles,egyszerű bejelentés,nem engedélyköteles"</formula1>
    </dataValidation>
    <dataValidation type="list" allowBlank="1" showInputMessage="1" showErrorMessage="1" sqref="D6">
      <formula1>"könnyűszerkezetes - fa,könnyűszerkezetes - fém,nem könnyűszerkezetes"</formula1>
    </dataValidation>
    <dataValidation type="list" allowBlank="1" showInputMessage="1" showErrorMessage="1" sqref="H6">
      <mc:AlternateContent xmlns:x12ac="http://schemas.microsoft.com/office/spreadsheetml/2011/1/ac" xmlns:mc="http://schemas.openxmlformats.org/markup-compatibility/2006">
        <mc:Choice Requires="x12ac">
          <x12ac:list>egylakásos ingatlan - egy lakóegység egy telken (ÖNÁLLÓ)," egylakásos ingatlan - ikerház, vagy sorház ÖNÁLLÓ épületszerkezettel","többlakásos ingatlan egyik egysége - ikerház, vagy sorház KÖZÖS épületszerkezettel"</x12ac:list>
        </mc:Choice>
        <mc:Fallback>
          <formula1>"egylakásos ingatlan - egy lakóegység egy telken (ÖNÁLLÓ), egylakásos ingatlan - ikerház, vagy sorház ÖNÁLLÓ épületszerkezettel,többlakásos ingatlan egyik egysége - ikerház, vagy sorház KÖZÖS épületszerkezettel"</formula1>
        </mc:Fallback>
      </mc:AlternateContent>
    </dataValidation>
    <dataValidation type="list" allowBlank="1" showInputMessage="1" showErrorMessage="1" sqref="D10:E32">
      <formula1>"Igen,Nem"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47" orientation="portrait" r:id="rId1"/>
  <headerFooter>
    <oddFooter>&amp;LErste Bank Hungary Zrt. / Erste Jelzálogbank Zrt.&amp;CMelléklet: &amp;P. oldal&amp;R&amp;F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defaultColWidth="9.109375" defaultRowHeight="14.4" x14ac:dyDescent="0.3"/>
  <cols>
    <col min="1" max="1" width="140" style="67" customWidth="1"/>
    <col min="2" max="16384" width="9.109375" style="67"/>
  </cols>
  <sheetData>
    <row r="1" spans="1:1" ht="180.75" customHeight="1" x14ac:dyDescent="0.3">
      <c r="A1" s="68" t="s">
        <v>95</v>
      </c>
    </row>
    <row r="2" spans="1:1" ht="115.2" x14ac:dyDescent="0.3">
      <c r="A2" s="68" t="s">
        <v>132</v>
      </c>
    </row>
    <row r="3" spans="1:1" ht="44.25" customHeight="1" x14ac:dyDescent="0.3">
      <c r="A3" s="69" t="s">
        <v>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Import</vt:lpstr>
      <vt:lpstr>Felújítás-Korszerűsítés</vt:lpstr>
      <vt:lpstr>Dokumentum ellenőrzés</vt:lpstr>
      <vt:lpstr>Kitöltési segédlet</vt:lpstr>
      <vt:lpstr>'Dokumentum ellenőrzés'!Nyomtatási_terület</vt:lpstr>
      <vt:lpstr>'Felújítás-Korszerűsítés'!Nyomtatási_terület</vt:lpstr>
    </vt:vector>
  </TitlesOfParts>
  <Company>Erste Bank Hungary Zrt.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 Imre EB_HU</dc:creator>
  <cp:lastModifiedBy>Hartmann István EB_HU</cp:lastModifiedBy>
  <cp:lastPrinted>2019-01-22T13:03:23Z</cp:lastPrinted>
  <dcterms:created xsi:type="dcterms:W3CDTF">2018-08-15T06:45:53Z</dcterms:created>
  <dcterms:modified xsi:type="dcterms:W3CDTF">2021-07-07T12:51:01Z</dcterms:modified>
</cp:coreProperties>
</file>