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M:\OE0772\04 Regelmäßige Reports\Basel II - Säule 3\WORKDIR\WORKDIR 31.12.2024\2024_06\10_Publication\"/>
    </mc:Choice>
  </mc:AlternateContent>
  <xr:revisionPtr revIDLastSave="0" documentId="13_ncr:1_{CB5DF68A-108E-494C-A6CF-CBB4AACA9D18}" xr6:coauthVersionLast="47" xr6:coauthVersionMax="47" xr10:uidLastSave="{00000000-0000-0000-0000-000000000000}"/>
  <bookViews>
    <workbookView xWindow="-17505" yWindow="-16320" windowWidth="29040" windowHeight="15840" tabRatio="827" activeTab="2" xr2:uid="{55D4FE45-7D9E-4340-B606-9241897F3686}"/>
  </bookViews>
  <sheets>
    <sheet name="CoverPage" sheetId="204" r:id="rId1"/>
    <sheet name="Ref Date" sheetId="196" state="hidden" r:id="rId2"/>
    <sheet name="Index" sheetId="205" r:id="rId3"/>
    <sheet name="EU OV1" sheetId="138" r:id="rId4"/>
    <sheet name="EU KM1" sheetId="139" r:id="rId5"/>
    <sheet name="EU CC1" sheetId="143" r:id="rId6"/>
    <sheet name="EU CC2" sheetId="144" r:id="rId7"/>
    <sheet name="EU CCyB1" sheetId="145" r:id="rId8"/>
    <sheet name="EU CCyB2" sheetId="146" r:id="rId9"/>
    <sheet name="EU LR1" sheetId="147" r:id="rId10"/>
    <sheet name="EU LR2" sheetId="148" r:id="rId11"/>
    <sheet name="EU LR3" sheetId="149" r:id="rId12"/>
    <sheet name="EU LIQ1" sheetId="150" r:id="rId13"/>
    <sheet name="EU LIQ2" sheetId="151" r:id="rId14"/>
    <sheet name="EU CR1" sheetId="152" r:id="rId15"/>
    <sheet name="EU CR1-A" sheetId="153" r:id="rId16"/>
    <sheet name="EU CR2" sheetId="154" r:id="rId17"/>
    <sheet name="EU CQ1" sheetId="156" r:id="rId18"/>
    <sheet name="EU CQ4" sheetId="159" r:id="rId19"/>
    <sheet name="EU CQ5" sheetId="160" r:id="rId20"/>
    <sheet name="EU CQ7" sheetId="161" r:id="rId21"/>
    <sheet name="EU CR3" sheetId="162" r:id="rId22"/>
    <sheet name="EU CR4" sheetId="163" r:id="rId23"/>
    <sheet name="EU CR5" sheetId="164" r:id="rId24"/>
    <sheet name="EU CR6" sheetId="166" r:id="rId25"/>
    <sheet name="EU CR7-A" sheetId="167" r:id="rId26"/>
    <sheet name="EU CR8" sheetId="168" r:id="rId27"/>
    <sheet name="EU CR10 SL" sheetId="170" r:id="rId28"/>
    <sheet name="EU CR10 Equity" sheetId="171" r:id="rId29"/>
    <sheet name="EU CCR1" sheetId="172" r:id="rId30"/>
    <sheet name="EU CCR2 " sheetId="173" r:id="rId31"/>
    <sheet name="EU CCR3" sheetId="174" r:id="rId32"/>
    <sheet name="EU CCR4-IRB" sheetId="175" r:id="rId33"/>
    <sheet name="EU CCR5" sheetId="177" r:id="rId34"/>
    <sheet name="EU CCR6" sheetId="178" r:id="rId35"/>
    <sheet name="EU CCR8" sheetId="179" r:id="rId36"/>
    <sheet name="EU SEC1" sheetId="180" r:id="rId37"/>
    <sheet name="EU SEC3" sheetId="181" r:id="rId38"/>
    <sheet name="EU SEC4" sheetId="182" r:id="rId39"/>
    <sheet name="EU SEC5" sheetId="183" r:id="rId40"/>
    <sheet name="EU MR1" sheetId="184" r:id="rId41"/>
    <sheet name="EU MR2-A" sheetId="185" r:id="rId42"/>
    <sheet name="EU MR2-B" sheetId="186" r:id="rId43"/>
    <sheet name="EU MR3" sheetId="187" r:id="rId44"/>
    <sheet name="EU MR4" sheetId="188" r:id="rId45"/>
    <sheet name="EU IRRBB1" sheetId="190" r:id="rId46"/>
    <sheet name="Qualitative-Environmental risk" sheetId="201" r:id="rId47"/>
    <sheet name="Qualitative-Social risk" sheetId="202" r:id="rId48"/>
    <sheet name="Qualitative-Governance risk" sheetId="203" r:id="rId49"/>
    <sheet name="1.CC Transition risk-Banking b." sheetId="126" r:id="rId50"/>
    <sheet name="2.CC Trans-BB.RE collateral" sheetId="127" r:id="rId51"/>
    <sheet name="3.CC Trans-BB.alignment metrics" sheetId="128" r:id="rId52"/>
    <sheet name="4.CC Transition-toppollutcomp" sheetId="129" r:id="rId53"/>
    <sheet name="5.CC Physical risk" sheetId="130" r:id="rId54"/>
    <sheet name="6. Summary GAR " sheetId="131" r:id="rId55"/>
    <sheet name="7.Mitigating actions-GAR assets" sheetId="132" r:id="rId56"/>
    <sheet name="8.Mitigating actions - GAR %" sheetId="133" r:id="rId57"/>
    <sheet name="10.Other mitigating actions" sheetId="135" r:id="rId58"/>
    <sheet name="EU KM2" sheetId="197" r:id="rId59"/>
  </sheets>
  <definedNames>
    <definedName name="_xlnm._FilterDatabase" localSheetId="6" hidden="1">'EU CC2'!$A$7:$E$44</definedName>
    <definedName name="_ftnref1_50">#REF!</definedName>
    <definedName name="_ftnref1_50_10">#REF!</definedName>
    <definedName name="_ftnref1_50_15">#REF!</definedName>
    <definedName name="_ftnref1_50_18">#REF!</definedName>
    <definedName name="_ftnref1_50_19">#REF!</definedName>
    <definedName name="_ftnref1_50_20">#REF!</definedName>
    <definedName name="_ftnref1_50_21">#REF!</definedName>
    <definedName name="_ftnref1_50_23">#REF!</definedName>
    <definedName name="_ftnref1_50_24">#REF!</definedName>
    <definedName name="_ftnref1_50_4">#REF!</definedName>
    <definedName name="_ftnref1_50_5">#REF!</definedName>
    <definedName name="_ftnref1_51">#REF!</definedName>
    <definedName name="_ftnref1_51_10">#REF!</definedName>
    <definedName name="_ftnref1_51_15">#REF!</definedName>
    <definedName name="_ftnref1_51_18">#REF!</definedName>
    <definedName name="_ftnref1_51_19">#REF!</definedName>
    <definedName name="_ftnref1_51_20">#REF!</definedName>
    <definedName name="_ftnref1_51_21">#REF!</definedName>
    <definedName name="_ftnref1_51_23">#REF!</definedName>
    <definedName name="_ftnref1_51_24">#REF!</definedName>
    <definedName name="_ftnref1_51_4">#REF!</definedName>
    <definedName name="_ftnref1_51_5">#REF!</definedName>
    <definedName name="_h">#REF!</definedName>
    <definedName name="Accounting">#REF!</definedName>
    <definedName name="AP">#REF!</definedName>
    <definedName name="App">#REF!</definedName>
    <definedName name="AT">#REF!</definedName>
    <definedName name="BankType">#REF!</definedName>
    <definedName name="BAS">#REF!</definedName>
    <definedName name="Basel">#REF!</definedName>
    <definedName name="Basel12">#REF!</definedName>
    <definedName name="BT">#REF!</definedName>
    <definedName name="Carlos">#REF!</definedName>
    <definedName name="CCROTC">#REF!</definedName>
    <definedName name="CCRSFT">#REF!</definedName>
    <definedName name="COF">#REF!</definedName>
    <definedName name="COI">#REF!</definedName>
    <definedName name="CP">#REF!</definedName>
    <definedName name="CQS">#REF!</definedName>
    <definedName name="CT">#REF!</definedName>
    <definedName name="dfd">#REF!</definedName>
    <definedName name="DimensionsNames">#REF!</definedName>
    <definedName name="dsa">#REF!</definedName>
    <definedName name="edc">#REF!</definedName>
    <definedName name="ER">#REF!</definedName>
    <definedName name="ESG_2_CC" localSheetId="0">#REF!</definedName>
    <definedName name="ESG_2_CC" localSheetId="2">#REF!</definedName>
    <definedName name="ESG_2_CC">#REF!</definedName>
    <definedName name="EU_AE1">#REF!</definedName>
    <definedName name="EU_AE2">#REF!</definedName>
    <definedName name="EU_AE3">#REF!</definedName>
    <definedName name="EU_CC1">'EU CC1'!$A$5:$D$123</definedName>
    <definedName name="EU_CC2">'EU CC2'!$A$5:$E$84</definedName>
    <definedName name="EU_CCR1">'EU CCR1'!$A$5:$J$18</definedName>
    <definedName name="EU_CCR2">'EU CCR2 '!$A$5:$D$13</definedName>
    <definedName name="EU_CCR3">'EU CCR3'!$A$5:$N$19</definedName>
    <definedName name="EU_CCR4_A0400">'EU CCR4-IRB'!$A$61:$J$73</definedName>
    <definedName name="EU_CCR4_F0100">'EU CCR4-IRB'!$A$5:$J$17</definedName>
    <definedName name="EU_CCR4_F0200">'EU CCR4-IRB'!$A$19:$J$31</definedName>
    <definedName name="EU_CCR4_F0300">'EU CCR4-IRB'!$A$33:$J$45</definedName>
    <definedName name="EU_CCR5">'EU CCR5'!$A$5:$J$18</definedName>
    <definedName name="EU_CCR6">'EU CCR6'!$A$5:$D$17</definedName>
    <definedName name="EU_CCR8">'EU CCR8'!$A$5:$D$27</definedName>
    <definedName name="EU_CCyB1">'EU CCyB1'!$A$5:$O$36</definedName>
    <definedName name="EU_CCyB2">'EU CCyB2'!$A$5:$C$9</definedName>
    <definedName name="EU_CQ1">'EU CQ1'!$A$5:$J$20</definedName>
    <definedName name="EU_CQ3">#REF!</definedName>
    <definedName name="EU_CQ4">'EU CQ4'!$A$5:$I$46</definedName>
    <definedName name="EU_CQ5">'EU CQ5'!$A$5:$H$29</definedName>
    <definedName name="EU_CQ7">'EU CQ7'!$A$5:$D$16</definedName>
    <definedName name="EU_CR1">'EU CR1'!$A$5:$Q$32</definedName>
    <definedName name="EU_CR1_A">'EU CR1-A'!$A$5:$H$11</definedName>
    <definedName name="EU_CR10.1">'EU CR10 SL'!$A$5:$H$20</definedName>
    <definedName name="EU_CR10.2">'EU CR10 SL'!$A$22:$H$37</definedName>
    <definedName name="EU_CR10.5">'EU CR10 Equity'!$A$5:$G$12</definedName>
    <definedName name="EU_CR2">'EU CR2'!$A$5:$C$13</definedName>
    <definedName name="EU_CR3">'EU CR3'!$A$5:$G$14</definedName>
    <definedName name="EU_CR4">'EU CR4'!$A$5:$H$25</definedName>
    <definedName name="EU_CR5">'EU CR5'!$A$5:$S$25</definedName>
    <definedName name="EU_CR6_A">#REF!</definedName>
    <definedName name="EU_CR6_A0402">'EU CR6'!$A$5:$N$27</definedName>
    <definedName name="EU_CR6_A0404">'EU CR6'!$A$29:$N$51</definedName>
    <definedName name="EU_CR6_A0406">'EU CR6'!$A$53:$N$75</definedName>
    <definedName name="EU_CR6_A0408">'EU CR6'!$A$77:$N$99</definedName>
    <definedName name="EU_CR6_F0100">'EU CR6'!$A$101:$N$123</definedName>
    <definedName name="EU_CR6_F0200">'EU CR6'!$A$125:$N$147</definedName>
    <definedName name="EU_CR6_F0301">'EU CR6'!$A$149:$N$171</definedName>
    <definedName name="EU_CR6_F0304">'EU CR6'!$A$173:$N$195</definedName>
    <definedName name="EU_CR7_A_A_IRB">'EU CR7-A'!$A$5:$P$23</definedName>
    <definedName name="EU_CR7_A_F_IRB">'EU CR7-A'!$A$25:$P$37</definedName>
    <definedName name="EU_CR8">'EU CR8'!$A$5:$C$16</definedName>
    <definedName name="EU_CR9_A0402">#REF!</definedName>
    <definedName name="EU_CR9_A0404">#REF!</definedName>
    <definedName name="EU_CR9_A0406">#REF!</definedName>
    <definedName name="EU_CR9_A0408">#REF!</definedName>
    <definedName name="EU_CR9_F0100">#REF!</definedName>
    <definedName name="EU_CR9_F0200">#REF!</definedName>
    <definedName name="EU_CR9_F0301">#REF!</definedName>
    <definedName name="EU_CR9_F0304">#REF!</definedName>
    <definedName name="EU_ESG_TEMP1">'1.CC Transition risk-Banking b.'!$A$5:$R$65</definedName>
    <definedName name="EU_ESG_TEMP10">'10.Other mitigating actions'!$A$5:$G$19</definedName>
    <definedName name="EU_ESG_TEMP2">'2.CC Trans-BB.RE collateral'!$A$5:$R$19</definedName>
    <definedName name="EU_ESG_TEMP3">'3.CC Trans-BB.alignment metrics'!$A$5:$H$17</definedName>
    <definedName name="EU_ESG_TEMP4">'4.CC Transition-toppollutcomp'!$A$5:$F$11</definedName>
    <definedName name="EU_ESG_TEMP5">'5.CC Physical risk'!$A$5:$P$23</definedName>
    <definedName name="EU_ESG_TEMP5_AT">'5.CC Physical risk'!$A$30:$P$48</definedName>
    <definedName name="EU_ESG_TEMP5_CZ">'5.CC Physical risk'!$A$50:$P$68</definedName>
    <definedName name="EU_ESG_TEMP5_HR">'5.CC Physical risk'!$A$70:$P$88</definedName>
    <definedName name="EU_ESG_TEMP5_HU">'5.CC Physical risk'!$A$90:$P$108</definedName>
    <definedName name="EU_ESG_TEMP5_REST">'5.CC Physical risk'!$A$190:$P$208</definedName>
    <definedName name="EU_ESG_TEMP5_RO">'5.CC Physical risk'!$A$110:$P$128</definedName>
    <definedName name="EU_ESG_TEMP5_SB">'5.CC Physical risk'!$A$130:$P$148</definedName>
    <definedName name="EU_ESG_TEMP5_SK">'5.CC Physical risk'!$A$170:$P$188</definedName>
    <definedName name="EU_ESG_TEMP5_SL">'5.CC Physical risk'!$A$150:$P$168</definedName>
    <definedName name="EU_ESG_TEMP6">'6. Summary GAR '!$A$5:$E$10</definedName>
    <definedName name="EU_ESG_TEMP7">'7.Mitigating actions-GAR assets'!$A$5:$R$64</definedName>
    <definedName name="EU_ESG_TEMP8">'8.Mitigating actions - GAR %'!$A$5:$AH$28</definedName>
    <definedName name="EU_ESG_TEMP8_I.">'8.Mitigating actions - GAR %'!$A$41:$R$64</definedName>
    <definedName name="EU_ESG_TEMP8_II.">'8.Mitigating actions - GAR %'!$A$71:$R$94</definedName>
    <definedName name="EU_ESG_TEMP9.1">#REF!</definedName>
    <definedName name="EU_ESG_TEMP9.2">#REF!</definedName>
    <definedName name="EU_ESG_TEMP9.3">#REF!</definedName>
    <definedName name="EU_INS1">#REF!</definedName>
    <definedName name="EU_IRRBB1">'EU IRRBB1'!$A$5:$F$14</definedName>
    <definedName name="EU_KM1">'EU KM1'!$A$5:$G$52</definedName>
    <definedName name="EU_LI1_Assets">#REF!</definedName>
    <definedName name="EU_LI1_Liabilities">#REF!</definedName>
    <definedName name="EU_LI2">#REF!</definedName>
    <definedName name="EU_LIQ1">'EU LIQ1'!$A$5:$J$42</definedName>
    <definedName name="EU_LIQ2">'EU LIQ2'!$A$5:$G$45</definedName>
    <definedName name="EU_LR1">'EU LR1'!$A$5:$C$22</definedName>
    <definedName name="EU_LR2">'EU LR2'!$A$5:$D$74</definedName>
    <definedName name="EU_LR3">'EU LR3'!$A$5:$C$19</definedName>
    <definedName name="EU_MR1">'EU MR1'!$A$5:$C$18</definedName>
    <definedName name="EU_MR2_A">'EU MR2-A'!$A$5:$D$22</definedName>
    <definedName name="EU_MR2_B">'EU MR2-B'!$A$5:$I$19</definedName>
    <definedName name="EU_MR3">'EU MR3'!$A$5:$C$26</definedName>
    <definedName name="EU_MR4">"Picture 1"</definedName>
    <definedName name="EU_OR1">#REF!</definedName>
    <definedName name="EU_OV1">'EU OV1'!$A$5:$E$45</definedName>
    <definedName name="EU_PV1">#REF!</definedName>
    <definedName name="EU_SEC1">'EU SEC1'!$A$5:$Q$22</definedName>
    <definedName name="EU_SEC3">'EU SEC3'!$A$5:$S$21</definedName>
    <definedName name="EU_SEC4">'EU SEC4'!$A$5:$S$21</definedName>
    <definedName name="EU_SEC5">'EU SEC5'!$A$5:$E$21</definedName>
    <definedName name="fdsg">#REF!</definedName>
    <definedName name="Frequency">#REF!</definedName>
    <definedName name="GA">#REF!</definedName>
    <definedName name="Group">#REF!</definedName>
    <definedName name="Group2">#REF!</definedName>
    <definedName name="ho">#REF!</definedName>
    <definedName name="IM">#REF!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#REF!</definedName>
    <definedName name="ll">#REF!</definedName>
    <definedName name="MaxOblastTabulky">#REF!</definedName>
    <definedName name="MaxOblastTabulky_11">#REF!</definedName>
    <definedName name="MaxOblastTabulky_2">#REF!</definedName>
    <definedName name="MaxOblastTabulky_28">#REF!</definedName>
    <definedName name="MC">#REF!</definedName>
    <definedName name="Members">#REF!</definedName>
    <definedName name="MemberStatereporting">#REF!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PCT">#REF!</definedName>
    <definedName name="PI">#REF!</definedName>
    <definedName name="PL">#REF!</definedName>
    <definedName name="PR">#REF!</definedName>
    <definedName name="_xlnm.Print_Area" localSheetId="0">CoverPage!$A$1:$M$54</definedName>
    <definedName name="_xlnm.Print_Area" localSheetId="58">'EU KM2'!$A$3:$H$24</definedName>
    <definedName name="_xlnm.Print_Area" localSheetId="46">'Qualitative-Environmental risk'!$A$1:$D$34</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fgf">#REF!</definedName>
    <definedName name="RP">#REF!</definedName>
    <definedName name="rrr">#REF!</definedName>
    <definedName name="RSP">#REF!</definedName>
    <definedName name="RT">#REF!</definedName>
    <definedName name="RTT">#REF!</definedName>
    <definedName name="SECU_EBOE">#REF!</definedName>
    <definedName name="SECU_SLSP">#REF!</definedName>
    <definedName name="ST">#REF!</definedName>
    <definedName name="TA">#REF!</definedName>
    <definedName name="Table_1">#REF!</definedName>
    <definedName name="Table_13_RBCC">#REF!</definedName>
    <definedName name="Table_14">#REF!</definedName>
    <definedName name="Table_15">#REF!</definedName>
    <definedName name="Table_16">#REF!</definedName>
    <definedName name="Table_2">#REF!</definedName>
    <definedName name="Table_3_RAS">#REF!</definedName>
    <definedName name="Table_31">#REF!</definedName>
    <definedName name="Table_35">#REF!</definedName>
    <definedName name="Table_44">#REF!</definedName>
    <definedName name="Table_45">#REF!</definedName>
    <definedName name="TD">#REF!</definedName>
    <definedName name="TI">#REF!</definedName>
    <definedName name="UES">#REF!</definedName>
    <definedName name="Valid1">#REF!</definedName>
    <definedName name="Valid2">#REF!</definedName>
    <definedName name="Valid3">#REF!</definedName>
    <definedName name="Valid4">#REF!</definedName>
    <definedName name="Valid5">#REF!</definedName>
    <definedName name="XBRL">#REF!</definedName>
    <definedName name="XX">#REF!</definedName>
    <definedName name="YesNo">#REF!</definedName>
    <definedName name="YesNoBasel2">#REF!</definedName>
    <definedName name="YesNoNA">#REF!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126" l="1"/>
  <c r="K64" i="126" s="1"/>
  <c r="L9" i="126"/>
  <c r="L64" i="126" s="1"/>
  <c r="C10" i="127" l="1"/>
  <c r="R94" i="133" l="1"/>
  <c r="Q94" i="133"/>
  <c r="P94" i="133"/>
  <c r="O94" i="133"/>
  <c r="N94" i="133"/>
  <c r="M94" i="133"/>
  <c r="G94" i="133"/>
  <c r="F94" i="133"/>
  <c r="E94" i="133"/>
  <c r="D94" i="133"/>
  <c r="C94" i="133"/>
  <c r="R64" i="133"/>
  <c r="Q64" i="133"/>
  <c r="P64" i="133"/>
  <c r="O64" i="133"/>
  <c r="N64" i="133"/>
  <c r="M64" i="133"/>
  <c r="G64" i="133"/>
  <c r="F64" i="133"/>
  <c r="E64" i="133"/>
  <c r="D64" i="133"/>
  <c r="C64" i="133"/>
  <c r="R93" i="133"/>
  <c r="Q93" i="133"/>
  <c r="P93" i="133"/>
  <c r="O93" i="133"/>
  <c r="N93" i="133"/>
  <c r="M93" i="133"/>
  <c r="L93" i="133"/>
  <c r="K93" i="133"/>
  <c r="J93" i="133"/>
  <c r="I93" i="133"/>
  <c r="H93" i="133"/>
  <c r="G93" i="133"/>
  <c r="F93" i="133"/>
  <c r="E93" i="133"/>
  <c r="D93" i="133"/>
  <c r="C93" i="133"/>
  <c r="R63" i="133"/>
  <c r="Q63" i="133"/>
  <c r="P63" i="133"/>
  <c r="O63" i="133"/>
  <c r="N63" i="133"/>
  <c r="M63" i="133"/>
  <c r="L63" i="133"/>
  <c r="K63" i="133"/>
  <c r="J63" i="133"/>
  <c r="I63" i="133"/>
  <c r="H63" i="133"/>
  <c r="G63" i="133"/>
  <c r="F63" i="133"/>
  <c r="E63" i="133"/>
  <c r="D63" i="133"/>
  <c r="C63" i="133"/>
  <c r="R92" i="133"/>
  <c r="Q92" i="133"/>
  <c r="P92" i="133"/>
  <c r="O92" i="133"/>
  <c r="N92" i="133"/>
  <c r="M92" i="133"/>
  <c r="G92" i="133"/>
  <c r="F92" i="133"/>
  <c r="E92" i="133"/>
  <c r="D92" i="133"/>
  <c r="C92" i="133"/>
  <c r="R62" i="133"/>
  <c r="Q62" i="133"/>
  <c r="P62" i="133"/>
  <c r="O62" i="133"/>
  <c r="N62" i="133"/>
  <c r="M62" i="133"/>
  <c r="G62" i="133"/>
  <c r="F62" i="133"/>
  <c r="E62" i="133"/>
  <c r="D62" i="133"/>
  <c r="C62" i="133"/>
  <c r="R91" i="133"/>
  <c r="Q91" i="133"/>
  <c r="P91" i="133"/>
  <c r="O91" i="133"/>
  <c r="N91" i="133"/>
  <c r="M91" i="133"/>
  <c r="G91" i="133"/>
  <c r="F91" i="133"/>
  <c r="E91" i="133"/>
  <c r="D91" i="133"/>
  <c r="C91" i="133"/>
  <c r="R61" i="133"/>
  <c r="Q61" i="133"/>
  <c r="P61" i="133"/>
  <c r="O61" i="133"/>
  <c r="N61" i="133"/>
  <c r="M61" i="133"/>
  <c r="G61" i="133"/>
  <c r="F61" i="133"/>
  <c r="E61" i="133"/>
  <c r="D61" i="133"/>
  <c r="C61" i="133"/>
  <c r="R90" i="133"/>
  <c r="Q90" i="133"/>
  <c r="P90" i="133"/>
  <c r="O90" i="133"/>
  <c r="N90" i="133"/>
  <c r="M90" i="133"/>
  <c r="G90" i="133"/>
  <c r="F90" i="133"/>
  <c r="E90" i="133"/>
  <c r="D90" i="133"/>
  <c r="C90" i="133"/>
  <c r="R60" i="133"/>
  <c r="Q60" i="133"/>
  <c r="P60" i="133"/>
  <c r="O60" i="133"/>
  <c r="N60" i="133"/>
  <c r="M60" i="133"/>
  <c r="G60" i="133"/>
  <c r="F60" i="133"/>
  <c r="E60" i="133"/>
  <c r="D60" i="133"/>
  <c r="C60" i="133"/>
  <c r="R89" i="133"/>
  <c r="Q89" i="133"/>
  <c r="P89" i="133"/>
  <c r="O89" i="133"/>
  <c r="N89" i="133"/>
  <c r="M89" i="133"/>
  <c r="G89" i="133"/>
  <c r="F89" i="133"/>
  <c r="E89" i="133"/>
  <c r="D89" i="133"/>
  <c r="C89" i="133"/>
  <c r="R59" i="133"/>
  <c r="Q59" i="133"/>
  <c r="P59" i="133"/>
  <c r="O59" i="133"/>
  <c r="N59" i="133"/>
  <c r="M59" i="133"/>
  <c r="G59" i="133"/>
  <c r="F59" i="133"/>
  <c r="E59" i="133"/>
  <c r="D59" i="133"/>
  <c r="C59" i="133"/>
  <c r="R88" i="133"/>
  <c r="Q88" i="133"/>
  <c r="P88" i="133"/>
  <c r="O88" i="133"/>
  <c r="N88" i="133"/>
  <c r="M88" i="133"/>
  <c r="G88" i="133"/>
  <c r="F88" i="133"/>
  <c r="E88" i="133"/>
  <c r="D88" i="133"/>
  <c r="C88" i="133"/>
  <c r="R58" i="133"/>
  <c r="Q58" i="133"/>
  <c r="P58" i="133"/>
  <c r="O58" i="133"/>
  <c r="N58" i="133"/>
  <c r="M58" i="133"/>
  <c r="G58" i="133"/>
  <c r="F58" i="133"/>
  <c r="E58" i="133"/>
  <c r="D58" i="133"/>
  <c r="C58" i="133"/>
  <c r="R87" i="133"/>
  <c r="Q87" i="133"/>
  <c r="P87" i="133"/>
  <c r="O87" i="133"/>
  <c r="N87" i="133"/>
  <c r="M87" i="133"/>
  <c r="G87" i="133"/>
  <c r="F87" i="133"/>
  <c r="E87" i="133"/>
  <c r="D87" i="133"/>
  <c r="C87" i="133"/>
  <c r="R57" i="133"/>
  <c r="Q57" i="133"/>
  <c r="P57" i="133"/>
  <c r="O57" i="133"/>
  <c r="N57" i="133"/>
  <c r="M57" i="133"/>
  <c r="G57" i="133"/>
  <c r="F57" i="133"/>
  <c r="E57" i="133"/>
  <c r="D57" i="133"/>
  <c r="C57" i="133"/>
  <c r="R86" i="133"/>
  <c r="Q86" i="133"/>
  <c r="P86" i="133"/>
  <c r="O86" i="133"/>
  <c r="N86" i="133"/>
  <c r="M86" i="133"/>
  <c r="L86" i="133"/>
  <c r="K86" i="133"/>
  <c r="J86" i="133"/>
  <c r="I86" i="133"/>
  <c r="H86" i="133"/>
  <c r="G86" i="133"/>
  <c r="F86" i="133"/>
  <c r="E86" i="133"/>
  <c r="D86" i="133"/>
  <c r="C86" i="133"/>
  <c r="R56" i="133"/>
  <c r="Q56" i="133"/>
  <c r="P56" i="133"/>
  <c r="O56" i="133"/>
  <c r="N56" i="133"/>
  <c r="M56" i="133"/>
  <c r="L56" i="133"/>
  <c r="K56" i="133"/>
  <c r="J56" i="133"/>
  <c r="I56" i="133"/>
  <c r="H56" i="133"/>
  <c r="G56" i="133"/>
  <c r="F56" i="133"/>
  <c r="E56" i="133"/>
  <c r="D56" i="133"/>
  <c r="C56" i="133"/>
  <c r="R85" i="133"/>
  <c r="Q85" i="133"/>
  <c r="P85" i="133"/>
  <c r="O85" i="133"/>
  <c r="N85" i="133"/>
  <c r="M85" i="133"/>
  <c r="L85" i="133"/>
  <c r="K85" i="133"/>
  <c r="J85" i="133"/>
  <c r="I85" i="133"/>
  <c r="H85" i="133"/>
  <c r="G85" i="133"/>
  <c r="F85" i="133"/>
  <c r="E85" i="133"/>
  <c r="D85" i="133"/>
  <c r="C85" i="133"/>
  <c r="R55" i="133"/>
  <c r="Q55" i="133"/>
  <c r="P55" i="133"/>
  <c r="O55" i="133"/>
  <c r="N55" i="133"/>
  <c r="M55" i="133"/>
  <c r="L55" i="133"/>
  <c r="K55" i="133"/>
  <c r="J55" i="133"/>
  <c r="I55" i="133"/>
  <c r="H55" i="133"/>
  <c r="G55" i="133"/>
  <c r="F55" i="133"/>
  <c r="E55" i="133"/>
  <c r="D55" i="133"/>
  <c r="C55" i="133"/>
  <c r="R84" i="133"/>
  <c r="Q84" i="133"/>
  <c r="P84" i="133"/>
  <c r="O84" i="133"/>
  <c r="N84" i="133"/>
  <c r="M84" i="133"/>
  <c r="L84" i="133"/>
  <c r="K84" i="133"/>
  <c r="J84" i="133"/>
  <c r="I84" i="133"/>
  <c r="H84" i="133"/>
  <c r="G84" i="133"/>
  <c r="F84" i="133"/>
  <c r="E84" i="133"/>
  <c r="D84" i="133"/>
  <c r="C84" i="133"/>
  <c r="R54" i="133"/>
  <c r="Q54" i="133"/>
  <c r="P54" i="133"/>
  <c r="O54" i="133"/>
  <c r="N54" i="133"/>
  <c r="M54" i="133"/>
  <c r="L54" i="133"/>
  <c r="K54" i="133"/>
  <c r="J54" i="133"/>
  <c r="I54" i="133"/>
  <c r="H54" i="133"/>
  <c r="G54" i="133"/>
  <c r="F54" i="133"/>
  <c r="E54" i="133"/>
  <c r="D54" i="133"/>
  <c r="C54" i="133"/>
  <c r="R83" i="133"/>
  <c r="Q83" i="133"/>
  <c r="P83" i="133"/>
  <c r="O83" i="133"/>
  <c r="N83" i="133"/>
  <c r="M83" i="133"/>
  <c r="L83" i="133"/>
  <c r="K83" i="133"/>
  <c r="J83" i="133"/>
  <c r="I83" i="133"/>
  <c r="H83" i="133"/>
  <c r="G83" i="133"/>
  <c r="F83" i="133"/>
  <c r="E83" i="133"/>
  <c r="D83" i="133"/>
  <c r="C83" i="133"/>
  <c r="R53" i="133"/>
  <c r="Q53" i="133"/>
  <c r="P53" i="133"/>
  <c r="O53" i="133"/>
  <c r="N53" i="133"/>
  <c r="M53" i="133"/>
  <c r="L53" i="133"/>
  <c r="K53" i="133"/>
  <c r="J53" i="133"/>
  <c r="I53" i="133"/>
  <c r="H53" i="133"/>
  <c r="G53" i="133"/>
  <c r="F53" i="133"/>
  <c r="E53" i="133"/>
  <c r="D53" i="133"/>
  <c r="C53" i="133"/>
  <c r="R82" i="133"/>
  <c r="Q82" i="133"/>
  <c r="P82" i="133"/>
  <c r="O82" i="133"/>
  <c r="N82" i="133"/>
  <c r="M82" i="133"/>
  <c r="L82" i="133"/>
  <c r="K82" i="133"/>
  <c r="J82" i="133"/>
  <c r="I82" i="133"/>
  <c r="H82" i="133"/>
  <c r="G82" i="133"/>
  <c r="F82" i="133"/>
  <c r="E82" i="133"/>
  <c r="D82" i="133"/>
  <c r="C82" i="133"/>
  <c r="R52" i="133"/>
  <c r="Q52" i="133"/>
  <c r="P52" i="133"/>
  <c r="O52" i="133"/>
  <c r="N52" i="133"/>
  <c r="M52" i="133"/>
  <c r="L52" i="133"/>
  <c r="K52" i="133"/>
  <c r="J52" i="133"/>
  <c r="I52" i="133"/>
  <c r="H52" i="133"/>
  <c r="G52" i="133"/>
  <c r="F52" i="133"/>
  <c r="E52" i="133"/>
  <c r="D52" i="133"/>
  <c r="C52" i="133"/>
  <c r="R81" i="133"/>
  <c r="Q81" i="133"/>
  <c r="P81" i="133"/>
  <c r="O81" i="133"/>
  <c r="N81" i="133"/>
  <c r="M81" i="133"/>
  <c r="L81" i="133"/>
  <c r="K81" i="133"/>
  <c r="J81" i="133"/>
  <c r="I81" i="133"/>
  <c r="H81" i="133"/>
  <c r="G81" i="133"/>
  <c r="F81" i="133"/>
  <c r="E81" i="133"/>
  <c r="D81" i="133"/>
  <c r="C81" i="133"/>
  <c r="R51" i="133"/>
  <c r="Q51" i="133"/>
  <c r="P51" i="133"/>
  <c r="O51" i="133"/>
  <c r="N51" i="133"/>
  <c r="M51" i="133"/>
  <c r="L51" i="133"/>
  <c r="K51" i="133"/>
  <c r="J51" i="133"/>
  <c r="I51" i="133"/>
  <c r="H51" i="133"/>
  <c r="G51" i="133"/>
  <c r="F51" i="133"/>
  <c r="E51" i="133"/>
  <c r="D51" i="133"/>
  <c r="C51" i="133"/>
  <c r="R80" i="133"/>
  <c r="Q80" i="133"/>
  <c r="P80" i="133"/>
  <c r="O80" i="133"/>
  <c r="N80" i="133"/>
  <c r="M80" i="133"/>
  <c r="L80" i="133"/>
  <c r="K80" i="133"/>
  <c r="J80" i="133"/>
  <c r="I80" i="133"/>
  <c r="H80" i="133"/>
  <c r="G80" i="133"/>
  <c r="F80" i="133"/>
  <c r="E80" i="133"/>
  <c r="D80" i="133"/>
  <c r="C80" i="133"/>
  <c r="R50" i="133"/>
  <c r="Q50" i="133"/>
  <c r="P50" i="133"/>
  <c r="O50" i="133"/>
  <c r="N50" i="133"/>
  <c r="M50" i="133"/>
  <c r="L50" i="133"/>
  <c r="K50" i="133"/>
  <c r="J50" i="133"/>
  <c r="I50" i="133"/>
  <c r="H50" i="133"/>
  <c r="G50" i="133"/>
  <c r="F50" i="133"/>
  <c r="E50" i="133"/>
  <c r="D50" i="133"/>
  <c r="C50" i="133"/>
  <c r="R79" i="133"/>
  <c r="Q79" i="133"/>
  <c r="P79" i="133"/>
  <c r="O79" i="133"/>
  <c r="N79" i="133"/>
  <c r="M79" i="133"/>
  <c r="L79" i="133"/>
  <c r="K79" i="133"/>
  <c r="J79" i="133"/>
  <c r="I79" i="133"/>
  <c r="H79" i="133"/>
  <c r="G79" i="133"/>
  <c r="F79" i="133"/>
  <c r="E79" i="133"/>
  <c r="D79" i="133"/>
  <c r="C79" i="133"/>
  <c r="R49" i="133"/>
  <c r="Q49" i="133"/>
  <c r="P49" i="133"/>
  <c r="O49" i="133"/>
  <c r="N49" i="133"/>
  <c r="M49" i="133"/>
  <c r="L49" i="133"/>
  <c r="K49" i="133"/>
  <c r="J49" i="133"/>
  <c r="I49" i="133"/>
  <c r="H49" i="133"/>
  <c r="G49" i="133"/>
  <c r="F49" i="133"/>
  <c r="E49" i="133"/>
  <c r="D49" i="133"/>
  <c r="C49" i="133"/>
  <c r="R78" i="133"/>
  <c r="Q78" i="133"/>
  <c r="P78" i="133"/>
  <c r="O78" i="133"/>
  <c r="N78" i="133"/>
  <c r="M78" i="133"/>
  <c r="L78" i="133"/>
  <c r="K78" i="133"/>
  <c r="J78" i="133"/>
  <c r="I78" i="133"/>
  <c r="H78" i="133"/>
  <c r="G78" i="133"/>
  <c r="F78" i="133"/>
  <c r="E78" i="133"/>
  <c r="D78" i="133"/>
  <c r="C78" i="133"/>
  <c r="R48" i="133"/>
  <c r="Q48" i="133"/>
  <c r="P48" i="133"/>
  <c r="O48" i="133"/>
  <c r="N48" i="133"/>
  <c r="M48" i="133"/>
  <c r="L48" i="133"/>
  <c r="K48" i="133"/>
  <c r="J48" i="133"/>
  <c r="I48" i="133"/>
  <c r="H48" i="133"/>
  <c r="G48" i="133"/>
  <c r="F48" i="133"/>
  <c r="E48" i="133"/>
  <c r="D48" i="133"/>
  <c r="C48" i="133"/>
  <c r="AA29" i="132"/>
  <c r="Y29" i="132"/>
  <c r="U29" i="132"/>
  <c r="AA28" i="132"/>
  <c r="Z28" i="132"/>
  <c r="Y28" i="132"/>
  <c r="X28" i="132"/>
  <c r="W28" i="132"/>
  <c r="V28" i="132"/>
  <c r="U28" i="132"/>
  <c r="T28" i="132"/>
  <c r="Z27" i="132"/>
  <c r="Y27" i="132"/>
  <c r="X27" i="132"/>
  <c r="W27" i="132"/>
  <c r="U27" i="132"/>
  <c r="T27" i="132"/>
  <c r="AA26" i="132"/>
  <c r="Z26" i="132"/>
  <c r="Y26" i="132"/>
  <c r="X26" i="132"/>
  <c r="W26" i="132"/>
  <c r="V26" i="132"/>
  <c r="U26" i="132"/>
  <c r="T26" i="132"/>
  <c r="AA25" i="132"/>
  <c r="Z25" i="132"/>
  <c r="Y25" i="132"/>
  <c r="X25" i="132"/>
  <c r="W25" i="132"/>
  <c r="V25" i="132"/>
  <c r="U25" i="132"/>
  <c r="T25" i="132"/>
  <c r="AA24" i="132"/>
  <c r="Z24" i="132"/>
  <c r="Y24" i="132"/>
  <c r="X24" i="132"/>
  <c r="W24" i="132"/>
  <c r="V24" i="132"/>
  <c r="U24" i="132"/>
  <c r="T24" i="132"/>
  <c r="Z23" i="132"/>
  <c r="Y23" i="132"/>
  <c r="X23" i="132"/>
  <c r="W23" i="132"/>
  <c r="U23" i="132"/>
  <c r="T23" i="132"/>
  <c r="AA22" i="132"/>
  <c r="Z22" i="132"/>
  <c r="Y22" i="132"/>
  <c r="X22" i="132"/>
  <c r="W22" i="132"/>
  <c r="V22" i="132"/>
  <c r="U22" i="132"/>
  <c r="T22" i="132"/>
  <c r="AA21" i="132"/>
  <c r="Z21" i="132"/>
  <c r="Y21" i="132"/>
  <c r="X21" i="132"/>
  <c r="W21" i="132"/>
  <c r="V21" i="132"/>
  <c r="U21" i="132"/>
  <c r="T21" i="132"/>
  <c r="AA20" i="132"/>
  <c r="Z20" i="132"/>
  <c r="Y20" i="132"/>
  <c r="X20" i="132"/>
  <c r="W20" i="132"/>
  <c r="V20" i="132"/>
  <c r="U20" i="132"/>
  <c r="T20" i="132"/>
  <c r="AA19" i="132"/>
  <c r="Z19" i="132"/>
  <c r="Y19" i="132"/>
  <c r="X19" i="132"/>
  <c r="W19" i="132"/>
  <c r="V19" i="132"/>
  <c r="U19" i="132"/>
  <c r="T19" i="132"/>
  <c r="Z18" i="132"/>
  <c r="Y18" i="132"/>
  <c r="X18" i="132"/>
  <c r="W18" i="132"/>
  <c r="U18" i="132"/>
  <c r="T18" i="132"/>
  <c r="AA17" i="132"/>
  <c r="Z17" i="132"/>
  <c r="Y17" i="132"/>
  <c r="X17" i="132"/>
  <c r="W17" i="132"/>
  <c r="V17" i="132"/>
  <c r="U17" i="132"/>
  <c r="T17" i="132"/>
  <c r="AA16" i="132"/>
  <c r="Z16" i="132"/>
  <c r="Y16" i="132"/>
  <c r="X16" i="132"/>
  <c r="W16" i="132"/>
  <c r="V16" i="132"/>
  <c r="U16" i="132"/>
  <c r="T16" i="132"/>
  <c r="AA15" i="132"/>
  <c r="Z15" i="132"/>
  <c r="Y15" i="132"/>
  <c r="X15" i="132"/>
  <c r="W15" i="132"/>
  <c r="V15" i="132"/>
  <c r="U15" i="132"/>
  <c r="T15" i="132"/>
  <c r="AA14" i="132"/>
  <c r="Z14" i="132"/>
  <c r="Y14" i="132"/>
  <c r="X14" i="132"/>
  <c r="W14" i="132"/>
  <c r="V14" i="132"/>
  <c r="U14" i="132"/>
  <c r="T14" i="132"/>
  <c r="AA13" i="132"/>
  <c r="Z13" i="132"/>
  <c r="Y13" i="132"/>
  <c r="X13" i="132"/>
  <c r="W13" i="132"/>
  <c r="V13" i="132"/>
  <c r="U13" i="132"/>
  <c r="T13" i="132"/>
  <c r="V29" i="132" l="1"/>
  <c r="W29" i="132"/>
  <c r="X29" i="132"/>
  <c r="Z29" i="132"/>
  <c r="T29" i="132"/>
  <c r="AA18" i="132"/>
  <c r="AA23" i="132"/>
  <c r="AA27" i="132"/>
  <c r="V18" i="132"/>
  <c r="V27" i="132"/>
  <c r="V23" i="132"/>
  <c r="Q10" i="127" l="1"/>
  <c r="Q15" i="127"/>
  <c r="D14" i="162" l="1"/>
  <c r="C14" i="162"/>
  <c r="C9" i="150" l="1"/>
  <c r="F9" i="150" s="1"/>
  <c r="D9" i="150" l="1"/>
  <c r="E9" i="150"/>
  <c r="D5" i="196"/>
  <c r="C8" i="144" l="1"/>
  <c r="D8" i="144" s="1"/>
  <c r="C7" i="139" l="1"/>
  <c r="D7" i="139" s="1"/>
  <c r="E7" i="139" s="1"/>
  <c r="F7" i="139" s="1"/>
  <c r="G7" i="139" s="1"/>
  <c r="C4" i="196" l="1"/>
  <c r="D4" i="196" s="1"/>
  <c r="C3" i="196"/>
  <c r="D3" i="196" s="1"/>
  <c r="B8" i="168" s="1"/>
  <c r="D2" i="196"/>
  <c r="R21" i="127"/>
  <c r="D9" i="126"/>
  <c r="E9" i="126"/>
  <c r="C8" i="148" l="1"/>
  <c r="C73" i="133"/>
  <c r="S7" i="133"/>
  <c r="C43" i="133"/>
  <c r="C7" i="133"/>
  <c r="C7" i="132"/>
  <c r="B16" i="168"/>
  <c r="C8" i="138"/>
  <c r="E8" i="190"/>
  <c r="C8" i="190"/>
  <c r="D8" i="148"/>
  <c r="F8" i="190"/>
  <c r="D8" i="190"/>
  <c r="D10" i="127"/>
  <c r="O10" i="127"/>
  <c r="C15" i="127"/>
  <c r="N15" i="127"/>
  <c r="M15" i="127"/>
  <c r="E10" i="127"/>
  <c r="F10" i="127"/>
  <c r="E15" i="127"/>
  <c r="P15" i="127"/>
  <c r="G10" i="127"/>
  <c r="J10" i="127"/>
  <c r="F15" i="127"/>
  <c r="D15" i="127"/>
  <c r="H10" i="127"/>
  <c r="K10" i="127"/>
  <c r="G15" i="127"/>
  <c r="J15" i="127"/>
  <c r="I10" i="127"/>
  <c r="L10" i="127"/>
  <c r="H15" i="127"/>
  <c r="K15" i="127"/>
  <c r="N10" i="127"/>
  <c r="P10" i="127"/>
  <c r="O15" i="127"/>
  <c r="M10" i="127"/>
  <c r="I15" i="127"/>
  <c r="L15" i="127"/>
  <c r="S19" i="127"/>
  <c r="S18" i="127"/>
  <c r="L25" i="130"/>
  <c r="O9" i="126"/>
  <c r="O25" i="130"/>
  <c r="I9" i="126"/>
  <c r="J9" i="126"/>
  <c r="Q21" i="127"/>
  <c r="J25" i="130"/>
  <c r="C25" i="130"/>
  <c r="F25" i="130"/>
  <c r="K25" i="130"/>
  <c r="N25" i="130"/>
  <c r="D25" i="130"/>
  <c r="E25" i="130"/>
  <c r="P25" i="130"/>
  <c r="Q9" i="126"/>
  <c r="M25" i="130"/>
  <c r="F9" i="126"/>
  <c r="N9" i="126"/>
  <c r="H9" i="126"/>
  <c r="G9" i="126"/>
  <c r="G25" i="130"/>
  <c r="P9" i="126"/>
  <c r="R12" i="127"/>
  <c r="C9" i="126"/>
  <c r="I25" i="130"/>
  <c r="S13" i="127"/>
  <c r="S12" i="127"/>
  <c r="S16" i="127"/>
  <c r="S17" i="127"/>
  <c r="P28" i="130"/>
  <c r="I28" i="130"/>
  <c r="O28" i="130"/>
  <c r="F28" i="130"/>
  <c r="K28" i="130"/>
  <c r="N28" i="130"/>
  <c r="J28" i="130"/>
  <c r="G28" i="130"/>
  <c r="D28" i="130"/>
  <c r="E28" i="130"/>
  <c r="L28" i="130"/>
  <c r="M28" i="130"/>
  <c r="C28" i="130"/>
  <c r="J26" i="130"/>
  <c r="L26" i="130"/>
  <c r="D26" i="130"/>
  <c r="K26" i="130"/>
  <c r="N26" i="130"/>
  <c r="P26" i="130"/>
  <c r="O26" i="130"/>
  <c r="I26" i="130"/>
  <c r="G26" i="130"/>
  <c r="M26" i="130"/>
  <c r="F26" i="130"/>
  <c r="E26" i="130"/>
  <c r="C26" i="130"/>
  <c r="R17" i="127"/>
  <c r="R16" i="127"/>
  <c r="S14" i="127"/>
  <c r="S11" i="127"/>
  <c r="R11" i="127"/>
  <c r="Q61" i="126"/>
  <c r="I61" i="126"/>
  <c r="H61" i="126"/>
  <c r="O61" i="126"/>
  <c r="D61" i="126"/>
  <c r="E61" i="126"/>
  <c r="J61" i="126"/>
  <c r="D8" i="138" l="1"/>
  <c r="E8" i="138"/>
  <c r="O21" i="127"/>
  <c r="D21" i="127"/>
  <c r="C21" i="127"/>
  <c r="N21" i="127"/>
  <c r="E21" i="127"/>
  <c r="F21" i="127"/>
  <c r="M27" i="130"/>
  <c r="G27" i="130"/>
  <c r="J21" i="127"/>
  <c r="M21" i="127"/>
  <c r="G21" i="127"/>
  <c r="P21" i="127"/>
  <c r="L21" i="127"/>
  <c r="L27" i="130"/>
  <c r="N27" i="130"/>
  <c r="O27" i="130"/>
  <c r="C27" i="130"/>
  <c r="E27" i="130"/>
  <c r="K21" i="127"/>
  <c r="H21" i="127"/>
  <c r="J27" i="130"/>
  <c r="P27" i="130"/>
  <c r="F27" i="130"/>
  <c r="R15" i="127"/>
  <c r="K27" i="130"/>
  <c r="D27" i="130"/>
  <c r="I27" i="130"/>
  <c r="S15" i="127"/>
  <c r="S10" i="127"/>
  <c r="R10" i="127"/>
  <c r="I21" i="127"/>
  <c r="P61" i="126"/>
  <c r="P64" i="126" s="1"/>
  <c r="G61" i="126"/>
  <c r="G64" i="126" s="1"/>
  <c r="I64" i="126"/>
  <c r="Q64" i="126"/>
  <c r="N61" i="126"/>
  <c r="N64" i="126" s="1"/>
  <c r="E64" i="126"/>
  <c r="D64" i="126"/>
  <c r="F61" i="126"/>
  <c r="J64" i="126"/>
  <c r="H64" i="126"/>
  <c r="C61" i="126"/>
  <c r="O64" i="126"/>
  <c r="F64" i="126" l="1"/>
  <c r="C64" i="126"/>
  <c r="G9" i="150" l="1"/>
  <c r="H9" i="150" l="1"/>
  <c r="I9" i="150"/>
  <c r="J9" i="150"/>
  <c r="C45" i="138" l="1"/>
  <c r="D45" i="138"/>
  <c r="E45" i="138"/>
</calcChain>
</file>

<file path=xl/sharedStrings.xml><?xml version="1.0" encoding="utf-8"?>
<sst xmlns="http://schemas.openxmlformats.org/spreadsheetml/2006/main" count="5735" uniqueCount="1842">
  <si>
    <t>EU CC1</t>
  </si>
  <si>
    <t>Composition of regulatory own funds</t>
  </si>
  <si>
    <t>EU CC2</t>
  </si>
  <si>
    <t>EU LIQB</t>
  </si>
  <si>
    <t>EU LIQ2</t>
  </si>
  <si>
    <t>Net Stable Funding Ratio</t>
  </si>
  <si>
    <t>EU MR1</t>
  </si>
  <si>
    <t>EU MR3</t>
  </si>
  <si>
    <t>EU MR4</t>
  </si>
  <si>
    <t>EU OV1</t>
  </si>
  <si>
    <t>Overview of risk weighted exposure amounts</t>
  </si>
  <si>
    <t>EU KM1</t>
  </si>
  <si>
    <t>Key metrics template</t>
  </si>
  <si>
    <t>EU CR3</t>
  </si>
  <si>
    <t>EU CR4</t>
  </si>
  <si>
    <t>EU CR5</t>
  </si>
  <si>
    <t>EU CR7</t>
  </si>
  <si>
    <t>EU CR8</t>
  </si>
  <si>
    <t>EU CCyB1</t>
  </si>
  <si>
    <t>Template EU CCyB1 - Geographical distribution of credit exposures relevant for the calculation of the countercyclical buffer</t>
  </si>
  <si>
    <t>EU CCyB2</t>
  </si>
  <si>
    <t>Template EU CCyB2 - Amount of institution-specific countercyclical capital buffer</t>
  </si>
  <si>
    <t>Disclosure of the leverage ratio</t>
  </si>
  <si>
    <t>Disclosure of the use of credit risk mitigation techniques</t>
  </si>
  <si>
    <t>Disclosure of the use of the standardised approach</t>
  </si>
  <si>
    <t>Disclosure of exposures to securitisation positions</t>
  </si>
  <si>
    <t>Total</t>
  </si>
  <si>
    <t xml:space="preserve">Of which advanced measurement approach </t>
  </si>
  <si>
    <t>EU 23c</t>
  </si>
  <si>
    <t xml:space="preserve">Of which standardised approach </t>
  </si>
  <si>
    <t>EU 23b</t>
  </si>
  <si>
    <t xml:space="preserve">Of which basic indicator approach </t>
  </si>
  <si>
    <t>EU 23a</t>
  </si>
  <si>
    <t>Operational risk</t>
  </si>
  <si>
    <t>Large exposures</t>
  </si>
  <si>
    <t>EU 22a</t>
  </si>
  <si>
    <t xml:space="preserve">Of which IMA </t>
  </si>
  <si>
    <t xml:space="preserve">Of which the standardised approach </t>
  </si>
  <si>
    <t>Position, foreign exchange and commodities risks (Market risk)</t>
  </si>
  <si>
    <t>EU 19a</t>
  </si>
  <si>
    <t xml:space="preserve">Of which SEC-SA approach </t>
  </si>
  <si>
    <t>Of which SEC-ERBA (including IAA)</t>
  </si>
  <si>
    <t xml:space="preserve">Of which SEC-IRBA approach </t>
  </si>
  <si>
    <t>Securitisation exposures in the non-trading book (after the cap)</t>
  </si>
  <si>
    <t xml:space="preserve">Settlement risk </t>
  </si>
  <si>
    <t>Of which other CCR</t>
  </si>
  <si>
    <t>Of which credit valuation adjustment - CVA</t>
  </si>
  <si>
    <t>EU 8b</t>
  </si>
  <si>
    <t>Of which exposures to a CCP</t>
  </si>
  <si>
    <t>EU 8a</t>
  </si>
  <si>
    <t>Of which internal model method (IMM)</t>
  </si>
  <si>
    <t xml:space="preserve">Counterparty credit risk - CCR </t>
  </si>
  <si>
    <t xml:space="preserve">Of which the advanced IRB (AIRB) approach </t>
  </si>
  <si>
    <t>EU 4a</t>
  </si>
  <si>
    <t xml:space="preserve">Of which the foundation IRB (FIRB) approach </t>
  </si>
  <si>
    <t>Credit risk (excluding CCR)</t>
  </si>
  <si>
    <t>c</t>
  </si>
  <si>
    <t>b</t>
  </si>
  <si>
    <t>a</t>
  </si>
  <si>
    <t>d</t>
  </si>
  <si>
    <t>e</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</si>
  <si>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</si>
  <si>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</si>
  <si>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</si>
  <si>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</si>
  <si>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</si>
  <si>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</si>
  <si>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</si>
  <si>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Tier 1 ratio (%)</t>
  </si>
  <si>
    <t>Total capital ratio (%)</t>
  </si>
  <si>
    <t>EU 7a</t>
  </si>
  <si>
    <t>EU 7b</t>
  </si>
  <si>
    <t>EU 7c</t>
  </si>
  <si>
    <t>EU 7d</t>
  </si>
  <si>
    <t>Total SREP own funds requirements (%)</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</si>
  <si>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</si>
  <si>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</si>
  <si>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</si>
  <si>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</si>
  <si>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</si>
  <si>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</si>
  <si>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</si>
  <si>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Combined buffer requirement (%)</t>
  </si>
  <si>
    <t>EU 11a</t>
  </si>
  <si>
    <t>Overall capital requirements (%)</t>
  </si>
  <si>
    <t>CET1 available after meeting the total SREP own funds requirements (%)</t>
  </si>
  <si>
    <t>Leverage ratio</t>
  </si>
  <si>
    <t>Additional own funds requirements to address risks of excessive leverage (as a percentage of leverage ratio total exposure amount)</t>
  </si>
  <si>
    <t>EU 14a</t>
  </si>
  <si>
    <t>EU 14b</t>
  </si>
  <si>
    <t>EU 14c</t>
  </si>
  <si>
    <t>Not applicable</t>
  </si>
  <si>
    <t>EU 14d</t>
  </si>
  <si>
    <t>EU 14e</t>
  </si>
  <si>
    <t>Overall leverage ratio requirements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</si>
  <si>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</si>
  <si>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</si>
  <si>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</si>
  <si>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</si>
  <si>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</si>
  <si>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</si>
  <si>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</si>
  <si>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</si>
  <si>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</si>
  <si>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</si>
  <si>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</si>
  <si>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Exposure value</t>
  </si>
  <si>
    <t>f</t>
  </si>
  <si>
    <t>g</t>
  </si>
  <si>
    <t>h</t>
  </si>
  <si>
    <t>Equity</t>
  </si>
  <si>
    <t>(b)</t>
  </si>
  <si>
    <t>Amounts</t>
  </si>
  <si>
    <t>(h)</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</si>
  <si>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</si>
  <si>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</si>
  <si>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</si>
  <si>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</si>
  <si>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</si>
  <si>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</si>
  <si>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</si>
  <si>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</si>
  <si>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</si>
  <si>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</si>
  <si>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</si>
  <si>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</si>
  <si>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</si>
  <si>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</si>
  <si>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</si>
  <si>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</si>
  <si>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</si>
  <si>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</si>
  <si>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</si>
  <si>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</si>
  <si>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</si>
  <si>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</si>
  <si>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</si>
  <si>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</si>
  <si>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EU-20c</t>
  </si>
  <si>
    <t>EU-20d</t>
  </si>
  <si>
    <t>Deferred tax assets arising from temporary differences (amount above 10% threshold, net of related tax liability where the conditions in Article 38 (3) are met) (negative amount)</t>
  </si>
  <si>
    <t>Amount exceeding the 17,65% threshold (negative amount)</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</si>
  <si>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</si>
  <si>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</si>
  <si>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</si>
  <si>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</si>
  <si>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</si>
  <si>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</si>
  <si>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Total regulatory adjustments to Common Equity Tier 1 (CET1)</t>
  </si>
  <si>
    <t xml:space="preserve">Common Equity Tier 1 (CET1) capital </t>
  </si>
  <si>
    <t>Additional Tier 1 (AT1) capital: instruments</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</si>
  <si>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</si>
  <si>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</si>
  <si>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</si>
  <si>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</si>
  <si>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</si>
  <si>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</si>
  <si>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</si>
  <si>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</si>
  <si>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</si>
  <si>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</si>
  <si>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</si>
  <si>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</si>
  <si>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</si>
  <si>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</si>
  <si>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</si>
  <si>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</si>
  <si>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EU-47a</t>
  </si>
  <si>
    <t>EU-47b</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</si>
  <si>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</si>
  <si>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</si>
  <si>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</si>
  <si>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</si>
  <si>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</si>
  <si>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54a</t>
  </si>
  <si>
    <t>Qualifying eligible liabilities deductions that exceed the eligible liabilities items of the institution (negative amount)</t>
  </si>
  <si>
    <t>Total regulatory adjustments to Tier 2 (T2) capital</t>
  </si>
  <si>
    <t xml:space="preserve">Tier 2 (T2) capital </t>
  </si>
  <si>
    <t>Total capital (TC = T1 + T2)</t>
  </si>
  <si>
    <t>Total risk exposure amount</t>
  </si>
  <si>
    <t xml:space="preserve">of which: countercyclical buffer requirement </t>
  </si>
  <si>
    <t xml:space="preserve">of which: systemic risk buffer requirement </t>
  </si>
  <si>
    <t>EU-67a</t>
  </si>
  <si>
    <t>Amounts below the thresholds for deduction (before risk weighting)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</si>
  <si>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</si>
  <si>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</si>
  <si>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</si>
  <si>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</si>
  <si>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</si>
  <si>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</si>
  <si>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</si>
  <si>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</si>
  <si>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</si>
  <si>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</si>
  <si>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</si>
  <si>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</si>
  <si>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i</t>
  </si>
  <si>
    <t>j</t>
  </si>
  <si>
    <t>k</t>
  </si>
  <si>
    <t>l</t>
  </si>
  <si>
    <t>m</t>
  </si>
  <si>
    <t>General credit exposures</t>
  </si>
  <si>
    <t>Relevant credit exposures – Market risk</t>
  </si>
  <si>
    <t>Total exposure value</t>
  </si>
  <si>
    <t>Own fund requirements</t>
  </si>
  <si>
    <t xml:space="preserve">Risk-weighted exposure amounts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</si>
  <si>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</si>
  <si>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</si>
  <si>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</si>
  <si>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</si>
  <si>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</si>
  <si>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</si>
  <si>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</si>
  <si>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</si>
  <si>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</si>
  <si>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</si>
  <si>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020</t>
  </si>
  <si>
    <t>Institution specific countercyclical capital buffer rate</t>
  </si>
  <si>
    <t>Institution specific countercyclical capital buffer requirement</t>
  </si>
  <si>
    <t>Summary reconciliation of accounting assets and leverage ratio exposures</t>
  </si>
  <si>
    <t>Leverage ratio common disclosure</t>
  </si>
  <si>
    <t>Split-up of on balance sheet exposures (excluding derivatives, SFTs and exempted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</si>
  <si>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</si>
  <si>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</si>
  <si>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</si>
  <si>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</si>
  <si>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</si>
  <si>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</si>
  <si>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</si>
  <si>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</si>
  <si>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</si>
  <si>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</si>
  <si>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</si>
  <si>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</si>
  <si>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EU-11b</t>
  </si>
  <si>
    <t>(Adjustment for exposures excluded from the leverage ratio total exposure measure in accordance with point (j) of Article 429a(1) CRR)</t>
  </si>
  <si>
    <t>Other adjustments</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</si>
  <si>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</si>
  <si>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</si>
  <si>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</si>
  <si>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</si>
  <si>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</si>
  <si>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</si>
  <si>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</si>
  <si>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</si>
  <si>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</si>
  <si>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</si>
  <si>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</si>
  <si>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</si>
  <si>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</si>
  <si>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</si>
  <si>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</si>
  <si>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</si>
  <si>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</si>
  <si>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</si>
  <si>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</si>
  <si>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</si>
  <si>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</si>
  <si>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</si>
  <si>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</si>
  <si>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</si>
  <si>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</si>
  <si>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</si>
  <si>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</si>
  <si>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</si>
  <si>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</si>
  <si>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</si>
  <si>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</si>
  <si>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</si>
  <si>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</si>
  <si>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</si>
  <si>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</si>
  <si>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</si>
  <si>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</si>
  <si>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Off-balance sheet exposures</t>
  </si>
  <si>
    <r>
      <t xml:space="preserve">Excluded exposures </t>
    </r>
    <r>
      <rPr>
        <b/>
        <strike/>
        <sz val="11"/>
        <color rgb="FFFF0000"/>
        <rFont val="Calibri"/>
        <family val="2"/>
        <scheme val="minor"/>
      </rPr>
      <t/>
    </r>
  </si>
  <si>
    <t>EU-22a</t>
  </si>
  <si>
    <t>EU-22b</t>
  </si>
  <si>
    <t>(Exposures exempted in accordance with point (j) of Article 429a (1) CRR (on and off balance sheet))</t>
  </si>
  <si>
    <t>EU-22c</t>
  </si>
  <si>
    <t>EU-22d</t>
  </si>
  <si>
    <t>EU-22e</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</si>
  <si>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</si>
  <si>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</si>
  <si>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</si>
  <si>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</si>
  <si>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</si>
  <si>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</si>
  <si>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</si>
  <si>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</si>
  <si>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</si>
  <si>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</si>
  <si>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</si>
  <si>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(Total exempted exposures)</t>
  </si>
  <si>
    <t>Capital and total exposure measure</t>
  </si>
  <si>
    <t>Tier 1 capital</t>
  </si>
  <si>
    <t>EU-25</t>
  </si>
  <si>
    <t>25a</t>
  </si>
  <si>
    <t>Regulatory minimum leverage ratio requirement (%)</t>
  </si>
  <si>
    <t>Choice on transitional arrangements and relevant exposures</t>
  </si>
  <si>
    <t>Choice on transitional arrangements for the definition of the capital measure</t>
  </si>
  <si>
    <t>Disclosure of mean values</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</si>
  <si>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</si>
  <si>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</si>
  <si>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</si>
  <si>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</si>
  <si>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</si>
  <si>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</si>
  <si>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</si>
  <si>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</si>
  <si>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</si>
  <si>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</si>
  <si>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</si>
  <si>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</si>
  <si>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</si>
  <si>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</si>
  <si>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</si>
  <si>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</si>
  <si>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EU-7</t>
  </si>
  <si>
    <t>Institutions</t>
  </si>
  <si>
    <t>EU-8</t>
  </si>
  <si>
    <t>Secured by mortgages of immovable properties</t>
  </si>
  <si>
    <t>EU-9</t>
  </si>
  <si>
    <t>Retail exposures</t>
  </si>
  <si>
    <t>EU-10</t>
  </si>
  <si>
    <t>EU-11</t>
  </si>
  <si>
    <t>Exposures in default</t>
  </si>
  <si>
    <t>EU-12</t>
  </si>
  <si>
    <t>Other exposures (eg equity, securitisations, and other non-credit obligation assets)</t>
  </si>
  <si>
    <t>EU 1a</t>
  </si>
  <si>
    <t>Quarter ending on (DD Month YYY)</t>
  </si>
  <si>
    <t>EU 1b</t>
  </si>
  <si>
    <t>Number of data points used in the calculation of averages</t>
  </si>
  <si>
    <t>HIGH-QUALITY LIQUID ASSETS</t>
  </si>
  <si>
    <t>CASH - OUTFLOWS</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</si>
  <si>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</si>
  <si>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</si>
  <si>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</si>
  <si>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</si>
  <si>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</si>
  <si>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</si>
  <si>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</si>
  <si>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</si>
  <si>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</si>
  <si>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</si>
  <si>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</si>
  <si>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</si>
  <si>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</si>
  <si>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</si>
  <si>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</si>
  <si>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</si>
  <si>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</si>
  <si>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</si>
  <si>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</si>
  <si>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</si>
  <si>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</si>
  <si>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</si>
  <si>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</si>
  <si>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</si>
  <si>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</si>
  <si>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</si>
  <si>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</si>
  <si>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</si>
  <si>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</si>
  <si>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Unweighted value by residual maturity</t>
  </si>
  <si>
    <t>Weighted value</t>
  </si>
  <si>
    <t>&lt; 6 months</t>
  </si>
  <si>
    <t>6 months to &lt; 1yr</t>
  </si>
  <si>
    <t>≥ 1yr</t>
  </si>
  <si>
    <t>Available stable funding (ASF) Items</t>
  </si>
  <si>
    <t>Capital items and instruments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</si>
  <si>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</si>
  <si>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</si>
  <si>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</si>
  <si>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</si>
  <si>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</si>
  <si>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</si>
  <si>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</si>
  <si>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</si>
  <si>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</si>
  <si>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</si>
  <si>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</si>
  <si>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Total high-quality liquid assets (HQLA)</t>
  </si>
  <si>
    <t>EU-15a</t>
  </si>
  <si>
    <t>Assets encumbered for more than 12m in cover pool</t>
  </si>
  <si>
    <t>Deposits held at other financial institutions for operational purposes</t>
  </si>
  <si>
    <t>Performing loans and securities: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</si>
  <si>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</si>
  <si>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</si>
  <si>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</si>
  <si>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</si>
  <si>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</si>
  <si>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</si>
  <si>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</si>
  <si>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</si>
  <si>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</si>
  <si>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</si>
  <si>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</si>
  <si>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</si>
  <si>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</si>
  <si>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</si>
  <si>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 xml:space="preserve">Performing and non-performing exposures and related provisions </t>
  </si>
  <si>
    <t>Template EU CR2: Changes in the stock of non-performing loans and advances</t>
  </si>
  <si>
    <t>n</t>
  </si>
  <si>
    <t>o</t>
  </si>
  <si>
    <t>Gross carrying amount/nominal amount</t>
  </si>
  <si>
    <t>Accumulated impairment, accumulated negative changes in fair value due to credit risk and provisions</t>
  </si>
  <si>
    <t>Collaterals and financial guarantees received</t>
  </si>
  <si>
    <t>Performing exposures</t>
  </si>
  <si>
    <t>Non-performing exposures</t>
  </si>
  <si>
    <t>On performing exposures</t>
  </si>
  <si>
    <t>On non-performing exposures</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</si>
  <si>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</si>
  <si>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</si>
  <si>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</si>
  <si>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</si>
  <si>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</si>
  <si>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</si>
  <si>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</si>
  <si>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</si>
  <si>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</si>
  <si>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</si>
  <si>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</si>
  <si>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</si>
  <si>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</si>
  <si>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080</t>
  </si>
  <si>
    <t>Households</t>
  </si>
  <si>
    <t>090</t>
  </si>
  <si>
    <t>Debt Securities</t>
  </si>
  <si>
    <t>100</t>
  </si>
  <si>
    <t>110</t>
  </si>
  <si>
    <t>120</t>
  </si>
  <si>
    <t>130</t>
  </si>
  <si>
    <t>140</t>
  </si>
  <si>
    <t>150</t>
  </si>
  <si>
    <t>160</t>
  </si>
  <si>
    <t>170</t>
  </si>
  <si>
    <t>180</t>
  </si>
  <si>
    <t>190</t>
  </si>
  <si>
    <t>200</t>
  </si>
  <si>
    <t>210</t>
  </si>
  <si>
    <t>220</t>
  </si>
  <si>
    <t>Initial stock of non-performing loans and advances</t>
  </si>
  <si>
    <t>Inflows to non-performing portfolios</t>
  </si>
  <si>
    <t>Outflows from non-performing portfolios</t>
  </si>
  <si>
    <t>Final stock of non-performing loans and advances</t>
  </si>
  <si>
    <t>Gross carrying amount</t>
  </si>
  <si>
    <t>Credit quality of forborne exposures</t>
  </si>
  <si>
    <t>Quality of non-performing exposures by geography </t>
  </si>
  <si>
    <t>Credit quality of loans and advances by industry</t>
  </si>
  <si>
    <t xml:space="preserve">Collateral obtained by taking possession and execution processes </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</si>
  <si>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</si>
  <si>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</si>
  <si>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</si>
  <si>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</si>
  <si>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</si>
  <si>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</si>
  <si>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</si>
  <si>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</si>
  <si>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</si>
  <si>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</si>
  <si>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</si>
  <si>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</si>
  <si>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</si>
  <si>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</si>
  <si>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</si>
  <si>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Accumulated impairment</t>
  </si>
  <si>
    <t>Provisions on off-balance sheet commitments and financial guarantee given</t>
  </si>
  <si>
    <t>Accumulated negative changes in fair value due to credit risk on non-performing exposures</t>
  </si>
  <si>
    <t>On balance sheet exposures</t>
  </si>
  <si>
    <t>Off balance sheet exposures</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</si>
  <si>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</si>
  <si>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</si>
  <si>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</si>
  <si>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</si>
  <si>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</si>
  <si>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</si>
  <si>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</si>
  <si>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</si>
  <si>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</si>
  <si>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</si>
  <si>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</si>
  <si>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</si>
  <si>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</si>
  <si>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</si>
  <si>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</si>
  <si>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</si>
  <si>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</si>
  <si>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</si>
  <si>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</si>
  <si>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Value at initial recognition</t>
  </si>
  <si>
    <t>Accumulated negative changes</t>
  </si>
  <si>
    <t>Property Plant and Equipment (PP&amp;E)</t>
  </si>
  <si>
    <t xml:space="preserve">     Residential immovable property</t>
  </si>
  <si>
    <t xml:space="preserve">     Commercial Immovable property</t>
  </si>
  <si>
    <t xml:space="preserve">     Movable property (auto, shipping, etc.)</t>
  </si>
  <si>
    <t xml:space="preserve">     Equity and debt instruments</t>
  </si>
  <si>
    <t>CRM techniques overview:  Disclosure of the use of credit risk mitigation techniques</t>
  </si>
  <si>
    <t>IRB approach – Effect on the RWEAs of credit derivatives used as CRM techniques</t>
  </si>
  <si>
    <t xml:space="preserve">RWEA flow statements of credit risk exposures under the IRB approach </t>
  </si>
  <si>
    <t xml:space="preserve">Unsecured carrying amount </t>
  </si>
  <si>
    <t>Secured carrying amount</t>
  </si>
  <si>
    <t xml:space="preserve">Debt securities </t>
  </si>
  <si>
    <t xml:space="preserve">     Of which non-performing exposures</t>
  </si>
  <si>
    <t xml:space="preserve">            Of which defaulted </t>
  </si>
  <si>
    <t xml:space="preserve"> Exposure classes</t>
  </si>
  <si>
    <t>Exposures before CCF and before CRM</t>
  </si>
  <si>
    <t>Exposures post CCF and post CRM</t>
  </si>
  <si>
    <t>RWAs and RWAs density</t>
  </si>
  <si>
    <t>On-balance-sheet exposures</t>
  </si>
  <si>
    <t>Off-balance-sheet exposures</t>
  </si>
  <si>
    <t>Off-balance-sheet amount</t>
  </si>
  <si>
    <t>RWEA</t>
  </si>
  <si>
    <t>Central governments or central banks</t>
  </si>
  <si>
    <t>Regional government or local authorities</t>
  </si>
  <si>
    <t>Public sector entities</t>
  </si>
  <si>
    <t>Multilateral development banks</t>
  </si>
  <si>
    <t>International organisations</t>
  </si>
  <si>
    <t>Corporates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</si>
  <si>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</si>
  <si>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</si>
  <si>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</si>
  <si>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</si>
  <si>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</si>
  <si>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</si>
  <si>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</si>
  <si>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</si>
  <si>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</si>
  <si>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</si>
  <si>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p</t>
  </si>
  <si>
    <t>q</t>
  </si>
  <si>
    <t>Unit or shares in collective investment undertakings</t>
  </si>
  <si>
    <t>A-IRB</t>
  </si>
  <si>
    <t>On-balance sheet exposures</t>
  </si>
  <si>
    <t>Off-balance-sheet exposures pre-CCF</t>
  </si>
  <si>
    <t>Exposure weighted average CCF</t>
  </si>
  <si>
    <t>Exposure post CCF and post CRM</t>
  </si>
  <si>
    <t>Exposure weighted average PD (%)</t>
  </si>
  <si>
    <t>Number of obligors</t>
  </si>
  <si>
    <t>Exposure weighted average LGD (%)</t>
  </si>
  <si>
    <t>Risk weighted exposure amount after supporting factors</t>
  </si>
  <si>
    <t>Density of risk weighted exposure amount</t>
  </si>
  <si>
    <t>Expected loss amount</t>
  </si>
  <si>
    <t>Value adjust-ments and provisions</t>
  </si>
  <si>
    <t>0.00 to &lt;0.15</t>
  </si>
  <si>
    <t>0.15 to &lt;0.25</t>
  </si>
  <si>
    <t>0.25 to &lt;0.50</t>
  </si>
  <si>
    <t>0.50 to &lt;0.75</t>
  </si>
  <si>
    <t>0.75 to &lt;2.50</t>
  </si>
  <si>
    <t>2.50 to &lt;10.00</t>
  </si>
  <si>
    <t>10.00 to &lt;100.00</t>
  </si>
  <si>
    <t>100.00 (Default)</t>
  </si>
  <si>
    <t>Subtotal (exposure class)</t>
  </si>
  <si>
    <t>Total (all exposures classes)</t>
  </si>
  <si>
    <t>Exposure weighted average maturity (years)</t>
  </si>
  <si>
    <t xml:space="preserve">Central governments or central banks </t>
  </si>
  <si>
    <t>Central governments and central banks</t>
  </si>
  <si>
    <t>Credit risk Mitigation techniques</t>
  </si>
  <si>
    <t>Credit risk Mitigation methods in the calculation of RWEAs</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</si>
  <si>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</si>
  <si>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</si>
  <si>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</si>
  <si>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</si>
  <si>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</si>
  <si>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</si>
  <si>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</si>
  <si>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</si>
  <si>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Risk weighted exposure amount</t>
  </si>
  <si>
    <t>Asset size (+/-)</t>
  </si>
  <si>
    <t>Asset quality (+/-)</t>
  </si>
  <si>
    <t>Model updates (+/-)</t>
  </si>
  <si>
    <t>Methodology and policy (+/-)</t>
  </si>
  <si>
    <t>Acquisitions and disposals (+/-)</t>
  </si>
  <si>
    <t>Foreign exchange movements (+/-)</t>
  </si>
  <si>
    <t>Other (+/-)</t>
  </si>
  <si>
    <t>PD range</t>
  </si>
  <si>
    <t>Equity exposures under the simple risk-weighted approach</t>
  </si>
  <si>
    <t>Regulatory categories</t>
  </si>
  <si>
    <t>Remaining maturity</t>
  </si>
  <si>
    <t>On-balancesheet exposure</t>
  </si>
  <si>
    <t>Off-balancesheet exposure</t>
  </si>
  <si>
    <t>Categories</t>
  </si>
  <si>
    <t>Private equity exposures</t>
  </si>
  <si>
    <t>Exchange-traded equity exposures</t>
  </si>
  <si>
    <t>Other equity exposures</t>
  </si>
  <si>
    <t>-</t>
  </si>
  <si>
    <t>Analysis of CCR exposure by approach</t>
  </si>
  <si>
    <t>Transactions subject to own funds requirements for CVA risk</t>
  </si>
  <si>
    <t>Standardised approach – CCR exposures by regulatory exposure class and risk weights</t>
  </si>
  <si>
    <t>Composition of collateral for CCR exposures</t>
  </si>
  <si>
    <t>Credit derivatives exposures</t>
  </si>
  <si>
    <t>RWEA flow statements of CCR exposures under the IMM</t>
  </si>
  <si>
    <t>Exposures to CCPs</t>
  </si>
  <si>
    <t>Replacement cost (RC)</t>
  </si>
  <si>
    <t>EEPE</t>
  </si>
  <si>
    <t>EU1</t>
  </si>
  <si>
    <t>EU - Original Exposure Method (for derivatives)</t>
  </si>
  <si>
    <t>EU2</t>
  </si>
  <si>
    <t>EU - Simplified SA-CCR (for derivatives)</t>
  </si>
  <si>
    <t>2a</t>
  </si>
  <si>
    <t>Of which securities financing transactions netting sets</t>
  </si>
  <si>
    <t>2b</t>
  </si>
  <si>
    <t>2c</t>
  </si>
  <si>
    <t>Of which from contractual cross-product netting sets</t>
  </si>
  <si>
    <t>Total transactions subject to the Advanced method</t>
  </si>
  <si>
    <t>Transactions subject to the Standardised method</t>
  </si>
  <si>
    <t>EU4</t>
  </si>
  <si>
    <t xml:space="preserve">Total transactions subject to own funds requirements for CVA risk </t>
  </si>
  <si>
    <t>Exposure classes</t>
  </si>
  <si>
    <t xml:space="preserve">Regional government or local authorities </t>
  </si>
  <si>
    <t>x</t>
  </si>
  <si>
    <t>y</t>
  </si>
  <si>
    <t>Total (all CCR relevant exposure classes)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</si>
  <si>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</si>
  <si>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</si>
  <si>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</si>
  <si>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</si>
  <si>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</si>
  <si>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</si>
  <si>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</si>
  <si>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</si>
  <si>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</si>
  <si>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</si>
  <si>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</si>
  <si>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</si>
  <si>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</si>
  <si>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</si>
  <si>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</si>
  <si>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Notionals</t>
  </si>
  <si>
    <t>Single-name credit default swaps</t>
  </si>
  <si>
    <t>Index credit default swaps</t>
  </si>
  <si>
    <t>Total return swaps</t>
  </si>
  <si>
    <t>Credit options</t>
  </si>
  <si>
    <t>Other credit derivatives</t>
  </si>
  <si>
    <t>Total notionals</t>
  </si>
  <si>
    <t>Positive fair value (asset)</t>
  </si>
  <si>
    <t>Negative fair value (liability)</t>
  </si>
  <si>
    <t>Other</t>
  </si>
  <si>
    <t xml:space="preserve">Exposure value </t>
  </si>
  <si>
    <t>Exposures to QCCPs (total)</t>
  </si>
  <si>
    <t>Exposures for trades at QCCPs (excluding initial margin and default fund contributions); of which</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</si>
  <si>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</si>
  <si>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</si>
  <si>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</si>
  <si>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</si>
  <si>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</si>
  <si>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</si>
  <si>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Securitisation exposures in the non-trading book</t>
  </si>
  <si>
    <t>Securitisation exposures in the non-trading book and associated regulatory capital requirements - institution acting as originator or as sponsor</t>
  </si>
  <si>
    <t>Securitisation exposures in the non-trading book and associated regulatory capital requirements - institution acting as investor</t>
  </si>
  <si>
    <t>Exposures securitised by the institution - Exposures in default and specific credit risk adjustments</t>
  </si>
  <si>
    <t>Institution acts as originator</t>
  </si>
  <si>
    <t>Institution acts as sponsor</t>
  </si>
  <si>
    <t>Institution acts as investor</t>
  </si>
  <si>
    <t>Traditional</t>
  </si>
  <si>
    <t>Synthetic</t>
  </si>
  <si>
    <t>Sub-total</t>
  </si>
  <si>
    <t>STS</t>
  </si>
  <si>
    <t>Non-STS</t>
  </si>
  <si>
    <t>of which SRT</t>
  </si>
  <si>
    <t>Total exposures</t>
  </si>
  <si>
    <t>Retail (total)</t>
  </si>
  <si>
    <t>Wholesale (total)</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</si>
  <si>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</si>
  <si>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</si>
  <si>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</si>
  <si>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</si>
  <si>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</si>
  <si>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</si>
  <si>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</si>
  <si>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</si>
  <si>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</si>
  <si>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</si>
  <si>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</si>
  <si>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</si>
  <si>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 xml:space="preserve">Traditional transactions </t>
  </si>
  <si>
    <t xml:space="preserve">Synthetic transactions </t>
  </si>
  <si>
    <t>Exposures securitised by the institution - Institution acts as originator or as sponsor</t>
  </si>
  <si>
    <t>Total outstanding nominal amount</t>
  </si>
  <si>
    <t>Total amount of specific credit risk adjustments made during the period</t>
  </si>
  <si>
    <t>Of which exposures in default</t>
  </si>
  <si>
    <t>Market risk under the standardised approach</t>
  </si>
  <si>
    <t>Market risk under the internal Model Approach (IMA)</t>
  </si>
  <si>
    <t>RWA flow statements of market risk exposures under the IMA</t>
  </si>
  <si>
    <t>IMA values for trading portfolios</t>
  </si>
  <si>
    <t>RWEAs</t>
  </si>
  <si>
    <t>Outright products</t>
  </si>
  <si>
    <t>Interest rate risk (general and specific)</t>
  </si>
  <si>
    <t>Equity risk (general and specific)</t>
  </si>
  <si>
    <t>Foreign exchange risk</t>
  </si>
  <si>
    <t>Options</t>
  </si>
  <si>
    <t>Simplified approach</t>
  </si>
  <si>
    <t>Delta-plus approach</t>
  </si>
  <si>
    <t>Scenario approach</t>
  </si>
  <si>
    <t>RWAs</t>
  </si>
  <si>
    <t>(a)</t>
  </si>
  <si>
    <t>Most recent IRC measure</t>
  </si>
  <si>
    <t>12 weeks average IRC measure</t>
  </si>
  <si>
    <t>Most recent risk measure of comprehensive risk measure</t>
  </si>
  <si>
    <t>12 weeks average of comprehensive risk measure</t>
  </si>
  <si>
    <t>(c)</t>
  </si>
  <si>
    <t xml:space="preserve">Other </t>
  </si>
  <si>
    <t>SVaR</t>
  </si>
  <si>
    <t>IRC</t>
  </si>
  <si>
    <t>Comprehensive risk measure</t>
  </si>
  <si>
    <t>1a</t>
  </si>
  <si>
    <t>Regulatory adjustment</t>
  </si>
  <si>
    <t>1b</t>
  </si>
  <si>
    <t xml:space="preserve">RWAs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</si>
  <si>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</si>
  <si>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</si>
  <si>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</si>
  <si>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</si>
  <si>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</si>
  <si>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8a</t>
  </si>
  <si>
    <t>8b</t>
  </si>
  <si>
    <t xml:space="preserve">VaR (10 day 99%) </t>
  </si>
  <si>
    <t>Maximum value</t>
  </si>
  <si>
    <t>Average value</t>
  </si>
  <si>
    <t xml:space="preserve">Minimum value </t>
  </si>
  <si>
    <t>Period end</t>
  </si>
  <si>
    <t>SVaR (10 day 99%)</t>
  </si>
  <si>
    <t>IRC (99.9%)</t>
  </si>
  <si>
    <t xml:space="preserve">Comprehensive risk measure (99.9%) </t>
  </si>
  <si>
    <t>Equity instruments</t>
  </si>
  <si>
    <t>Debt securities</t>
  </si>
  <si>
    <t>(d)</t>
  </si>
  <si>
    <t>(e)</t>
  </si>
  <si>
    <t>(f)</t>
  </si>
  <si>
    <t>(g)</t>
  </si>
  <si>
    <t>1</t>
  </si>
  <si>
    <t>Balance sheet as in published financial statements</t>
  </si>
  <si>
    <t>Under regulatory scope of consolidation</t>
  </si>
  <si>
    <t>Reference</t>
  </si>
  <si>
    <t>Shareholders' Equity</t>
  </si>
  <si>
    <t>Explanations on the changes in the LCR over time</t>
  </si>
  <si>
    <t>Explanations on the actual concentration of funding sources</t>
  </si>
  <si>
    <t>High-level description of the composition of the institution`s liquidity buffer.</t>
  </si>
  <si>
    <t>Derivative exposures and potential collateral calls</t>
  </si>
  <si>
    <t>Currency mismatch in the LCR</t>
  </si>
  <si>
    <t>LIQB on qualitative information on LCR, which complements template EU LIQ1</t>
  </si>
  <si>
    <t>Net exposure value</t>
  </si>
  <si>
    <t>On demand</t>
  </si>
  <si>
    <t>&lt;= 1 year</t>
  </si>
  <si>
    <t>&gt; 1 year &lt;= 5 years</t>
  </si>
  <si>
    <t>&gt; 5 years</t>
  </si>
  <si>
    <t>No stated maturity</t>
  </si>
  <si>
    <t>Maturity of exposures</t>
  </si>
  <si>
    <t>Comparison of VaR estimates with gains/losses</t>
  </si>
  <si>
    <t>Reconciliation of regulatory own funds to balance sheet in the audited financial statements</t>
  </si>
  <si>
    <t>EU IRRBB1</t>
  </si>
  <si>
    <t>Quantitative information of interest rate risks of non-trading book activities</t>
  </si>
  <si>
    <t>CRR refference:</t>
  </si>
  <si>
    <t>Article 445</t>
  </si>
  <si>
    <t>EU CR1</t>
  </si>
  <si>
    <t>EU CR1-A</t>
  </si>
  <si>
    <t>EU CR2</t>
  </si>
  <si>
    <t>EU CQ1</t>
  </si>
  <si>
    <t>EU CQ4</t>
  </si>
  <si>
    <t>EU CQ5</t>
  </si>
  <si>
    <t>EU CCR1</t>
  </si>
  <si>
    <t>EU CCR3</t>
  </si>
  <si>
    <t>EU CCR5</t>
  </si>
  <si>
    <t>EU CCR6</t>
  </si>
  <si>
    <t>EU CCR7</t>
  </si>
  <si>
    <t>EU CCR8</t>
  </si>
  <si>
    <t>EU SEC1</t>
  </si>
  <si>
    <t>EU SEC2</t>
  </si>
  <si>
    <t>EU SEC3</t>
  </si>
  <si>
    <t>EU SEC4</t>
  </si>
  <si>
    <t>EU SEC5</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</si>
  <si>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</si>
  <si>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</si>
  <si>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</si>
  <si>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</si>
  <si>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</si>
  <si>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</si>
  <si>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</si>
  <si>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</si>
  <si>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</si>
  <si>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t>Article 451a(2)</t>
  </si>
  <si>
    <t>Article 451a(3)</t>
  </si>
  <si>
    <t>Derivatives</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</si>
  <si>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</si>
  <si>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</si>
  <si>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</si>
  <si>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Template 4: Banking book - Climate change transition risk: Exposures to top 20 carbon-intensive firms</t>
  </si>
  <si>
    <t>Template 5: Banking book - Climate change physical risk: Exposures subject to physical risk</t>
  </si>
  <si>
    <t>Template 6. Summary of GAR KPIs</t>
  </si>
  <si>
    <t>Template 7 - Mitigating actions: Assets for the calculation of GAR</t>
  </si>
  <si>
    <t>Template 8 - GAR (%)</t>
  </si>
  <si>
    <t>Template 10 - Other climate change mitigating actions that are not covered in the EU Taxonomy</t>
  </si>
  <si>
    <t>Template 7</t>
  </si>
  <si>
    <t>Template 8</t>
  </si>
  <si>
    <t>Template 10</t>
  </si>
  <si>
    <t>Template 1</t>
  </si>
  <si>
    <t>Template 2</t>
  </si>
  <si>
    <t>Template 3</t>
  </si>
  <si>
    <t>Template 4</t>
  </si>
  <si>
    <t>Template 5</t>
  </si>
  <si>
    <t>Template 6</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</si>
  <si>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</si>
  <si>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</si>
  <si>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</si>
  <si>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</si>
  <si>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</si>
  <si>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</si>
  <si>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</si>
  <si>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</si>
  <si>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</si>
  <si>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</si>
  <si>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</si>
  <si>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</si>
  <si>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</si>
  <si>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</si>
  <si>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</si>
  <si>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</si>
  <si>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</si>
  <si>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</si>
  <si>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</si>
  <si>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C - Manufacturing</t>
  </si>
  <si>
    <t>D - Electricity, gas, steam and air conditioning supply</t>
  </si>
  <si>
    <t>E - Water supply; sewerage, waste management and remediation activities</t>
  </si>
  <si>
    <t>F - Construction</t>
  </si>
  <si>
    <t>G - Wholesale and retail trade; repair of motor vehicles and motorcycles</t>
  </si>
  <si>
    <t>H - Transportation and storage</t>
  </si>
  <si>
    <t>L - Real estate activities</t>
  </si>
  <si>
    <t>Exposures towards sectors other than those that highly contribute to climate change*</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</si>
  <si>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</si>
  <si>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</si>
  <si>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</si>
  <si>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</si>
  <si>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</si>
  <si>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</si>
  <si>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</si>
  <si>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</si>
  <si>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</si>
  <si>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</si>
  <si>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</si>
  <si>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</si>
  <si>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</si>
  <si>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</si>
  <si>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</si>
  <si>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</si>
  <si>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</si>
  <si>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</si>
  <si>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</si>
  <si>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</si>
  <si>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</si>
  <si>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</si>
  <si>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</si>
  <si>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</si>
  <si>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</si>
  <si>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</si>
  <si>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Sector</t>
  </si>
  <si>
    <t>NACE Sectors (a minima)</t>
  </si>
  <si>
    <t>Portfolio gross carrying amount (Mn EUR)</t>
  </si>
  <si>
    <t>Alignment metric**</t>
  </si>
  <si>
    <t>Year of reference</t>
  </si>
  <si>
    <t>Distance to IEA NZE2050 in % ***</t>
  </si>
  <si>
    <t>Target (year of reference + 3 years)</t>
  </si>
  <si>
    <t>Power</t>
  </si>
  <si>
    <t xml:space="preserve">Fossil fuel combustion </t>
  </si>
  <si>
    <t xml:space="preserve">Maritime transport </t>
  </si>
  <si>
    <t>Cement, clinker and lime production</t>
  </si>
  <si>
    <t xml:space="preserve">Iron and steel, coke, and metal ore production </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</si>
  <si>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</si>
  <si>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</si>
  <si>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</si>
  <si>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</si>
  <si>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</si>
  <si>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</si>
  <si>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</si>
  <si>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</si>
  <si>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</si>
  <si>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</si>
  <si>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</si>
  <si>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</si>
  <si>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</si>
  <si>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</si>
  <si>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</si>
  <si>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</si>
  <si>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</si>
  <si>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</si>
  <si>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</si>
  <si>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</si>
  <si>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</si>
  <si>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</si>
  <si>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Gross carrying amount (aggregate)</t>
  </si>
  <si>
    <t>Weighted average maturity</t>
  </si>
  <si>
    <t>Number of top 20 polluting firms included</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</si>
  <si>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</si>
  <si>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</si>
  <si>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</si>
  <si>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</si>
  <si>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</si>
  <si>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</si>
  <si>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</si>
  <si>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</si>
  <si>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</si>
  <si>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</si>
  <si>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</si>
  <si>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</si>
  <si>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KPI</t>
  </si>
  <si>
    <t>Climate change mitigation</t>
  </si>
  <si>
    <t>Climate change adaptation</t>
  </si>
  <si>
    <t>Total (Climate change mitigation + Climate change adaptation)</t>
  </si>
  <si>
    <t>GAR stock</t>
  </si>
  <si>
    <t>GAR flow</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</si>
  <si>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</si>
  <si>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</si>
  <si>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</si>
  <si>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</si>
  <si>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</si>
  <si>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</si>
  <si>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</si>
  <si>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</si>
  <si>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</si>
  <si>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</si>
  <si>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</si>
  <si>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</si>
  <si>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</si>
  <si>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</si>
  <si>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</si>
  <si>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</si>
  <si>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</si>
  <si>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</si>
  <si>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</si>
  <si>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</si>
  <si>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</si>
  <si>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</si>
  <si>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</si>
  <si>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</si>
  <si>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</si>
  <si>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</si>
  <si>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</si>
  <si>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</si>
  <si>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</si>
  <si>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On demand interbank loans</t>
  </si>
  <si>
    <t>Cash and cash-related assets</t>
  </si>
  <si>
    <t>Other assets (e.g. Goodwill, commodities etc.)</t>
  </si>
  <si>
    <t>TOTAL ASSETS IN THE DENOMINATOR (GAR)</t>
  </si>
  <si>
    <t>Sovereigns</t>
  </si>
  <si>
    <t>Central banks exposure</t>
  </si>
  <si>
    <t>Trading book</t>
  </si>
  <si>
    <t>TOTAL ASSETS EXCLUDED FROM NUMERATOR AND DENOMINATOR</t>
  </si>
  <si>
    <t>TOTAL ASSETS</t>
  </si>
  <si>
    <t>r</t>
  </si>
  <si>
    <t>s</t>
  </si>
  <si>
    <t>t</t>
  </si>
  <si>
    <t>u</t>
  </si>
  <si>
    <t>v</t>
  </si>
  <si>
    <t>w</t>
  </si>
  <si>
    <t>z</t>
  </si>
  <si>
    <t>aa</t>
  </si>
  <si>
    <t>ab</t>
  </si>
  <si>
    <t>ac</t>
  </si>
  <si>
    <t>ad</t>
  </si>
  <si>
    <t>ae</t>
  </si>
  <si>
    <t>af</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</si>
  <si>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</si>
  <si>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</si>
  <si>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</si>
  <si>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</si>
  <si>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</si>
  <si>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</si>
  <si>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</si>
  <si>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</si>
  <si>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</si>
  <si>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</si>
  <si>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</si>
  <si>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</si>
  <si>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</si>
  <si>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</si>
  <si>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</si>
  <si>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</si>
  <si>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</si>
  <si>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</si>
  <si>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</si>
  <si>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</si>
  <si>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</si>
  <si>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t>Collateral obtained by taking possession</t>
  </si>
  <si>
    <t>Other than PP&amp;E</t>
  </si>
  <si>
    <t xml:space="preserve">     Other collateral</t>
  </si>
  <si>
    <t>Disclosure of key metrics and overview of risk-weighted exposure amounts</t>
  </si>
  <si>
    <t>Disclosure of own funds</t>
  </si>
  <si>
    <t>Disclosure of countercyclical capital buffers</t>
  </si>
  <si>
    <t>Securitisation exposures in the trading book</t>
  </si>
  <si>
    <t>EU LR1</t>
  </si>
  <si>
    <t>EU LR2</t>
  </si>
  <si>
    <t>EU LR3</t>
  </si>
  <si>
    <t>&lt;- back</t>
  </si>
  <si>
    <t>EU OV1 – Overview of risk weighted exposure amounts</t>
  </si>
  <si>
    <t>in EUR mn</t>
  </si>
  <si>
    <t>2</t>
  </si>
  <si>
    <t>3</t>
  </si>
  <si>
    <t>4</t>
  </si>
  <si>
    <t>Of which: equities under the simple risk weight approach</t>
  </si>
  <si>
    <t>5</t>
  </si>
  <si>
    <t>6</t>
  </si>
  <si>
    <t>7</t>
  </si>
  <si>
    <t>8</t>
  </si>
  <si>
    <t>9</t>
  </si>
  <si>
    <t>10</t>
  </si>
  <si>
    <t>11</t>
  </si>
  <si>
    <t>12</t>
  </si>
  <si>
    <t>13</t>
  </si>
  <si>
    <t>14</t>
  </si>
  <si>
    <t>15</t>
  </si>
  <si>
    <t>16</t>
  </si>
  <si>
    <t>17</t>
  </si>
  <si>
    <t>18</t>
  </si>
  <si>
    <t>19</t>
  </si>
  <si>
    <t>20</t>
  </si>
  <si>
    <t>21</t>
  </si>
  <si>
    <t>22</t>
  </si>
  <si>
    <t>23</t>
  </si>
  <si>
    <t>24</t>
  </si>
  <si>
    <t>25</t>
  </si>
  <si>
    <t>26</t>
  </si>
  <si>
    <t>27</t>
  </si>
  <si>
    <t>28</t>
  </si>
  <si>
    <t>29</t>
  </si>
  <si>
    <t>Total risk exposure amounts (TREA)</t>
  </si>
  <si>
    <t>Of which: slotting approach</t>
  </si>
  <si>
    <t>Amounts below the thresholds for deduction (subject to 250% risk weight)</t>
  </si>
  <si>
    <t>EU KM1 - Key metrics template</t>
  </si>
  <si>
    <t>Common Equity Tier 1 ratio (%)</t>
  </si>
  <si>
    <t>Additional own funds requirements to address risks other than the risk of excessive leverage (as a percentage of risk-weighted exposure amount)</t>
  </si>
  <si>
    <t>Additional own funds requirements to address risks other than the risk of excessive leverage (%)</t>
  </si>
  <si>
    <t>of which: to be made up of CET1 capital (percentage points)</t>
  </si>
  <si>
    <t>of which: to be made up of Tier 1 capital (percentage points)</t>
  </si>
  <si>
    <t>Combined buffer and overall capital requirement (as a percentage of risk-weighted exposure amount)</t>
  </si>
  <si>
    <t>Other Systemically Important Institution buffer (%)</t>
  </si>
  <si>
    <t>Total exposure measure</t>
  </si>
  <si>
    <t>Leverage ratio (%)</t>
  </si>
  <si>
    <t>Additional own funds requirements to address the risk of excessive leverage (%) </t>
  </si>
  <si>
    <t>Total SREP leverage ratio requirements (%) </t>
  </si>
  <si>
    <t>Leverage ratio buffer and overall leverage ratio requirement (as a percentage of total exposure measure)</t>
  </si>
  <si>
    <t>Leverage ratio buffer requirement (%)</t>
  </si>
  <si>
    <t>EU CC1 - Composition of regulatory own funds</t>
  </si>
  <si>
    <t>Common Equity Tier 1 (CET1) capital: instruments and reserves</t>
  </si>
  <si>
    <t>Capital instruments and the related share premium accounts </t>
  </si>
  <si>
    <t xml:space="preserve">of which: ordinary shares </t>
  </si>
  <si>
    <t/>
  </si>
  <si>
    <t>of which: qualifying holdings outside the financial sector (negative amount)</t>
  </si>
  <si>
    <t>of which: securitisation positions (negative amount)</t>
  </si>
  <si>
    <t>of which: free deliveries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</si>
  <si>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</si>
  <si>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</si>
  <si>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Other regulatory adjustments</t>
  </si>
  <si>
    <t>30</t>
  </si>
  <si>
    <t>31</t>
  </si>
  <si>
    <t>of which: classified as equity under applicable accounting standards</t>
  </si>
  <si>
    <t>32</t>
  </si>
  <si>
    <t>of which: classified as liabilities under applicable accounting standards</t>
  </si>
  <si>
    <t>33</t>
  </si>
  <si>
    <t>34</t>
  </si>
  <si>
    <t>35</t>
  </si>
  <si>
    <t xml:space="preserve">of which: instruments issued by subsidiaries subject to phase out </t>
  </si>
  <si>
    <t>36</t>
  </si>
  <si>
    <t>Additional Tier 1 (AT1) capital before regulatory adjustments</t>
  </si>
  <si>
    <t>37</t>
  </si>
  <si>
    <t>38</t>
  </si>
  <si>
    <t>39</t>
  </si>
  <si>
    <t>40</t>
  </si>
  <si>
    <t>42</t>
  </si>
  <si>
    <t>43</t>
  </si>
  <si>
    <t>44</t>
  </si>
  <si>
    <t>45</t>
  </si>
  <si>
    <t>Tier 2 (T2) capital: instruments and provisions</t>
  </si>
  <si>
    <t>46</t>
  </si>
  <si>
    <t>47</t>
  </si>
  <si>
    <t>48</t>
  </si>
  <si>
    <t>49</t>
  </si>
  <si>
    <t>of which: instruments issued by subsidiaries subject to phase out</t>
  </si>
  <si>
    <t>50</t>
  </si>
  <si>
    <t>51</t>
  </si>
  <si>
    <t>52</t>
  </si>
  <si>
    <t>53</t>
  </si>
  <si>
    <t>54</t>
  </si>
  <si>
    <t>55</t>
  </si>
  <si>
    <t>EU-56b</t>
  </si>
  <si>
    <t>Other regulatory adjustments to T2 capital</t>
  </si>
  <si>
    <t>57</t>
  </si>
  <si>
    <t>58</t>
  </si>
  <si>
    <t>59</t>
  </si>
  <si>
    <t>60</t>
  </si>
  <si>
    <t>61</t>
  </si>
  <si>
    <t>62</t>
  </si>
  <si>
    <t>63</t>
  </si>
  <si>
    <t>64</t>
  </si>
  <si>
    <t>65</t>
  </si>
  <si>
    <t>66</t>
  </si>
  <si>
    <t>67</t>
  </si>
  <si>
    <t>EU-67b</t>
  </si>
  <si>
    <t>of which: additional own funds requirements to address the risks other than the risk of excessive leverage</t>
  </si>
  <si>
    <t>68</t>
  </si>
  <si>
    <t>72</t>
  </si>
  <si>
    <t>73</t>
  </si>
  <si>
    <t>75</t>
  </si>
  <si>
    <t>76</t>
  </si>
  <si>
    <t>77</t>
  </si>
  <si>
    <t>78</t>
  </si>
  <si>
    <t>79</t>
  </si>
  <si>
    <t>80</t>
  </si>
  <si>
    <t>81</t>
  </si>
  <si>
    <t>82</t>
  </si>
  <si>
    <t>83</t>
  </si>
  <si>
    <t>84</t>
  </si>
  <si>
    <t>85</t>
  </si>
  <si>
    <t>Additional information about own funds positions:</t>
  </si>
  <si>
    <t>EU CC2 - reconciliation of regulatory own funds to balance sheet in the audited financial statements</t>
  </si>
  <si>
    <r>
      <t xml:space="preserve">Assets - </t>
    </r>
    <r>
      <rPr>
        <i/>
        <sz val="10"/>
        <color theme="3" tint="-0.499984740745262"/>
        <rFont val="Arial"/>
        <family val="2"/>
      </rPr>
      <t>Breakdown by asset clases according to the balance sheet in the published financial statements</t>
    </r>
  </si>
  <si>
    <r>
      <t>Liabilities</t>
    </r>
    <r>
      <rPr>
        <i/>
        <sz val="10"/>
        <color theme="3" tint="-0.499984740745262"/>
        <rFont val="Arial"/>
        <family val="2"/>
      </rPr>
      <t xml:space="preserve"> - Breakdown by liability clases according to the balance sheet in the published financial statements</t>
    </r>
  </si>
  <si>
    <t>Source based on reference numbers/letters of the balance sheet under the regulatory scope of consolidation</t>
  </si>
  <si>
    <t>Deferred tax assets that rely on future profitability excluding those arising from temporary differences (net of related tax liability where the conditions in Article 38 (3) CRR are met) (negative amount)</t>
  </si>
  <si>
    <t>Amount of qualifying items referred to in Article 484 (4) CRR and the related share premium accounts subject to phase out from AT1</t>
  </si>
  <si>
    <t>Amount of qualifying items referred to in Article 484(5) CRR and the related share premium accounts subject to phase out from T2 as described in Article 486(4) CRR</t>
  </si>
  <si>
    <t>Qualifying own funds instruments included in consolidated T2 capital (including minority interests and AT1 instruments not included in rows 5 or 34) issued by subsidiaries and held by third parties</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</si>
  <si>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</si>
  <si>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</si>
  <si>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EU-56a</t>
  </si>
  <si>
    <t>Total Risk exposure amount</t>
  </si>
  <si>
    <t>Capital ratios and requirements including buffers</t>
  </si>
  <si>
    <t>Common Equity Tier 1 capital</t>
  </si>
  <si>
    <t>Total capital</t>
  </si>
  <si>
    <t>Institution CET1 overall capital requirements</t>
  </si>
  <si>
    <t>of which: Global Systemically Important Institution (G-SII) or Other Systemically Important Institution (O-SII) buffer requirement</t>
  </si>
  <si>
    <t>Common Equity Tier 1 capital (as a percentage of risk exposure amount) available after meeting the minimum capital requirements</t>
  </si>
  <si>
    <t>National minima (if different from Basel III)</t>
  </si>
  <si>
    <t>Direct and indirect holdings of own funds and eligible liabilities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</si>
  <si>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17.65% thresholds and net of eligible short positions)</t>
  </si>
  <si>
    <t>Deferred tax assets arising from temporary differences (amount below 17,65% threshold, net of related tax liability where the conditions in Article 38 (3) CRR are met)</t>
  </si>
  <si>
    <t>EU CCyB1 - Geographical distribution of credit exposures relevant for the calculation of the countercyclical buffer</t>
  </si>
  <si>
    <t>Own fund req. weights
(%)</t>
  </si>
  <si>
    <t>Austria</t>
  </si>
  <si>
    <t>Czech Republic</t>
  </si>
  <si>
    <t>Slovakia</t>
  </si>
  <si>
    <t>Romania</t>
  </si>
  <si>
    <t>Croatia</t>
  </si>
  <si>
    <t>Hungary</t>
  </si>
  <si>
    <t>Germany</t>
  </si>
  <si>
    <t>Serbia</t>
  </si>
  <si>
    <t>United Kingdom</t>
  </si>
  <si>
    <t>Luxemburg</t>
  </si>
  <si>
    <t>France</t>
  </si>
  <si>
    <t>Sweden</t>
  </si>
  <si>
    <t>Belgium</t>
  </si>
  <si>
    <t>Hong Kong</t>
  </si>
  <si>
    <t>Ireland</t>
  </si>
  <si>
    <t>Norway</t>
  </si>
  <si>
    <t>Bulgaria</t>
  </si>
  <si>
    <t>Denmark</t>
  </si>
  <si>
    <t>Lithuania</t>
  </si>
  <si>
    <t>Iceland</t>
  </si>
  <si>
    <t>Asia</t>
  </si>
  <si>
    <t>Latin America</t>
  </si>
  <si>
    <t>Middle East/Africa</t>
  </si>
  <si>
    <t>SE Europe/CIS</t>
  </si>
  <si>
    <t>Other EU Countries</t>
  </si>
  <si>
    <t>Other Industrialised Countries</t>
  </si>
  <si>
    <t>EU CCyB2 - Amount of institution-specific countercyclical capital buffer</t>
  </si>
  <si>
    <t>EU LR1 - LRSum: Summary reconciliation of accounting assets and leverage ratio exposures</t>
  </si>
  <si>
    <t>EU LR2 - LRCom: Leverage ratio common disclosure</t>
  </si>
  <si>
    <t>(Excluded exposures of public development banks (or units) - Promotional loans)</t>
  </si>
  <si>
    <t>Leverage ratio (excluding the impact of the exemption of public sector investments and promotional loans) (%)</t>
  </si>
  <si>
    <t>Additional own funds requirements to address the risk of excessive leverage (%)</t>
  </si>
  <si>
    <t>of which: to be made up of CET1 capital</t>
  </si>
  <si>
    <t>Overall leverage ratio requirement (%)</t>
  </si>
  <si>
    <t>EU LR3 - LRSpl: Split-up of on balance sheet exposures (excluding derivatives, SFTs and exempted exposures)</t>
  </si>
  <si>
    <r>
      <t xml:space="preserve">Exposures to regional governments, MDB, international organisations and PSE </t>
    </r>
    <r>
      <rPr>
        <b/>
        <i/>
        <sz val="10"/>
        <color rgb="FF000000"/>
        <rFont val="Arial"/>
        <family val="2"/>
      </rPr>
      <t xml:space="preserve">not </t>
    </r>
    <r>
      <rPr>
        <i/>
        <sz val="10"/>
        <color rgb="FF000000"/>
        <rFont val="Arial"/>
        <family val="2"/>
      </rPr>
      <t>treated as sovereigns</t>
    </r>
  </si>
  <si>
    <t>(Adjustment for fiduciary assets recognised on the balance sheet pursuant to the applicable accounting framework but excluded from the total exposure measure in accordance with point (i) of Article 429a(1) CRR)</t>
  </si>
  <si>
    <t>(Adjustment for exposures excluded from the leverage ratio total exposure measure in accordance with point (c) of Article 429a(1) CRR)</t>
  </si>
  <si>
    <t>(Exempted CCP leg of client-cleared trade exposures) (Original Exposure Method)</t>
  </si>
  <si>
    <t>(General provisions deducted in determining Tier 1 capital and specific provisions associated associated with off-balance sheet exposures)</t>
  </si>
  <si>
    <t>(Excluded exposures of public development banks (or units) - Public sector investments)</t>
  </si>
  <si>
    <t>(Excluded passing-through promotional loan exposures by non-public development banks (or units))</t>
  </si>
  <si>
    <t>(Exposures excluded from the total exposure measure in accordance with point (c) of Article 429a(1) CRR)</t>
  </si>
  <si>
    <t>Leverage ratio (excluding the impact of any applicable temporary exemption of central bank reserves) (%)</t>
  </si>
  <si>
    <t>EU-26a</t>
  </si>
  <si>
    <t>EU-26b</t>
  </si>
  <si>
    <t>EU-27a</t>
  </si>
  <si>
    <t>EU-27b</t>
  </si>
  <si>
    <t>Mean of daily values of gross SFT assets, after adjustment for sale accounting transactions and netted of amounts of associated cash payables and cash receivable</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</si>
  <si>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</si>
  <si>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</si>
  <si>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EU LIQ1 - Quantitative information of LCR</t>
  </si>
  <si>
    <t>Retail deposits and deposits from small business customers, of which:</t>
  </si>
  <si>
    <t>LIQUIDITY COVERAGE RATIO </t>
  </si>
  <si>
    <t>Main drivers of LCR results and the evolution of the contribution of inputs to the LCR’s calculation over time</t>
  </si>
  <si>
    <t>EU LIQ2: Net Stable Funding Ratio</t>
  </si>
  <si>
    <t>No maturity</t>
  </si>
  <si>
    <t>Performing securities financing transactions with financial customers collateralised by Level 1 HQLA subject to 0% haircut</t>
  </si>
  <si>
    <t>NSFR derivative assets </t>
  </si>
  <si>
    <t>Scope of consolidation: consolidated</t>
  </si>
  <si>
    <t>Total unweighted value (average)</t>
  </si>
  <si>
    <t>Total weighted value (average)</t>
  </si>
  <si>
    <t>EU-21</t>
  </si>
  <si>
    <t xml:space="preserve">EU CR1: Performing and non-performing exposures and related provisions. </t>
  </si>
  <si>
    <t>of which
stage 1</t>
  </si>
  <si>
    <t>of which
stage 2</t>
  </si>
  <si>
    <t>of which
stage 3</t>
  </si>
  <si>
    <t>Of which SMEs</t>
  </si>
  <si>
    <t>Performing exposures - accumulated impairment and provisions</t>
  </si>
  <si>
    <t>EU CR1-A: Maturity of exposures</t>
  </si>
  <si>
    <t>EU CR2: Changes in the stock of non-performing loans and advances</t>
  </si>
  <si>
    <t xml:space="preserve">     Outflows due to write-offs</t>
  </si>
  <si>
    <t xml:space="preserve">     Outflow due to other situations</t>
  </si>
  <si>
    <t>EU CQ1: Credit quality of forborne exposures</t>
  </si>
  <si>
    <t>Gross carrying amount/nominal amount of exposures with forbearance measures</t>
  </si>
  <si>
    <t>EU CQ4: Quality of non-performing exposures by geography </t>
  </si>
  <si>
    <t>Core Market - Austria</t>
  </si>
  <si>
    <t>Core Market - Croatia</t>
  </si>
  <si>
    <t>Core Market - Czech Republic</t>
  </si>
  <si>
    <t>Core Market - Hungary</t>
  </si>
  <si>
    <t>Core Market - Romania</t>
  </si>
  <si>
    <t>Core Market - Serbia</t>
  </si>
  <si>
    <t>Core Market - Slovakia</t>
  </si>
  <si>
    <t>Emerging Markets - Asia</t>
  </si>
  <si>
    <t>Emerging Markets - Latin America</t>
  </si>
  <si>
    <t>Emerging Markets - Middle East/Africa</t>
  </si>
  <si>
    <t>Emerging Markets - SE Europe/CIS</t>
  </si>
  <si>
    <t>Other Industrialized Countries</t>
  </si>
  <si>
    <t>EU CQ5: Credit quality of loans and advances to non-financial corporations by industry</t>
  </si>
  <si>
    <t>Gross carrying/nominal amount</t>
  </si>
  <si>
    <t>Of which non-performing</t>
  </si>
  <si>
    <t>Of which subject to impairment</t>
  </si>
  <si>
    <t>230</t>
  </si>
  <si>
    <t>240</t>
  </si>
  <si>
    <t>250</t>
  </si>
  <si>
    <t>260</t>
  </si>
  <si>
    <t>270</t>
  </si>
  <si>
    <t>280</t>
  </si>
  <si>
    <t>290</t>
  </si>
  <si>
    <t>300</t>
  </si>
  <si>
    <t>310</t>
  </si>
  <si>
    <t>320</t>
  </si>
  <si>
    <t>330</t>
  </si>
  <si>
    <t>340</t>
  </si>
  <si>
    <t>350</t>
  </si>
  <si>
    <t>360</t>
  </si>
  <si>
    <t>370</t>
  </si>
  <si>
    <t>Of which loans and advances subject to impairment</t>
  </si>
  <si>
    <t xml:space="preserve">EU CQ7: Collateral obtained by taking possession and execution processes </t>
  </si>
  <si>
    <t>EU CR3 –  CRM techniques overview:  Disclosure of the use of credit risk mitigation techniques</t>
  </si>
  <si>
    <r>
      <rPr>
        <sz val="10"/>
        <color rgb="FF000000"/>
        <rFont val="Arial"/>
        <family val="2"/>
      </rPr>
      <t xml:space="preserve">Of which </t>
    </r>
    <r>
      <rPr>
        <b/>
        <sz val="10"/>
        <color rgb="FF000000"/>
        <rFont val="Arial"/>
        <family val="2"/>
      </rPr>
      <t xml:space="preserve">secured by collateral </t>
    </r>
  </si>
  <si>
    <r>
      <rPr>
        <sz val="10"/>
        <color rgb="FF000000"/>
        <rFont val="Arial"/>
        <family val="2"/>
      </rPr>
      <t xml:space="preserve">Of which </t>
    </r>
    <r>
      <rPr>
        <b/>
        <sz val="10"/>
        <color rgb="FF000000"/>
        <rFont val="Arial"/>
        <family val="2"/>
      </rPr>
      <t>secured by financial guarantees</t>
    </r>
  </si>
  <si>
    <r>
      <rPr>
        <sz val="10"/>
        <color rgb="FF000000"/>
        <rFont val="Arial"/>
        <family val="2"/>
      </rPr>
      <t xml:space="preserve">Of which </t>
    </r>
    <r>
      <rPr>
        <b/>
        <sz val="10"/>
        <color rgb="FF000000"/>
        <rFont val="Arial"/>
        <family val="2"/>
      </rPr>
      <t>secured by credit derivatives</t>
    </r>
  </si>
  <si>
    <t>EU CR4 – standardised approach – Credit risk exposure and CRM effects</t>
  </si>
  <si>
    <t>EU CR5 – standardised approach</t>
  </si>
  <si>
    <t xml:space="preserve">RWAs density (%) </t>
  </si>
  <si>
    <t>EU CR6 – IRB approach – Credit risk exposures by exposure class and PD range</t>
  </si>
  <si>
    <t>A - IRB</t>
  </si>
  <si>
    <t>Retail secured by real estate / SME</t>
  </si>
  <si>
    <t>Retail secured by real estate / non SME</t>
  </si>
  <si>
    <t>Other Retail / SME</t>
  </si>
  <si>
    <t>Other Retail / non SME</t>
  </si>
  <si>
    <t>F - IRB</t>
  </si>
  <si>
    <t xml:space="preserve">Central governments and central banks </t>
  </si>
  <si>
    <t>Corporate SME</t>
  </si>
  <si>
    <t>Other Corporate</t>
  </si>
  <si>
    <t>EU CR7-A – IRB approach – Disclosure of the extent of the use of CRM techniques</t>
  </si>
  <si>
    <t>Funded credit Protection (FCP)</t>
  </si>
  <si>
    <r>
      <rPr>
        <sz val="10"/>
        <color theme="1"/>
        <rFont val="Arial"/>
        <family val="2"/>
      </rPr>
      <t xml:space="preserve">Part of exposures covered by </t>
    </r>
    <r>
      <rPr>
        <b/>
        <sz val="10"/>
        <color theme="1"/>
        <rFont val="Arial"/>
        <family val="2"/>
      </rPr>
      <t>Other eligible collaterals (%)</t>
    </r>
  </si>
  <si>
    <r>
      <rPr>
        <sz val="10"/>
        <color theme="1"/>
        <rFont val="Arial"/>
        <family val="2"/>
      </rPr>
      <t xml:space="preserve">Part of exposures covered by </t>
    </r>
    <r>
      <rPr>
        <b/>
        <sz val="10"/>
        <color theme="1"/>
        <rFont val="Arial"/>
        <family val="2"/>
      </rPr>
      <t>Immovable property Collaterals (%)</t>
    </r>
  </si>
  <si>
    <r>
      <rPr>
        <sz val="10"/>
        <color theme="1"/>
        <rFont val="Arial"/>
        <family val="2"/>
      </rPr>
      <t xml:space="preserve">Part of exposures covered by </t>
    </r>
    <r>
      <rPr>
        <b/>
        <sz val="10"/>
        <color theme="1"/>
        <rFont val="Arial"/>
        <family val="2"/>
      </rPr>
      <t>Receivables (%)</t>
    </r>
  </si>
  <si>
    <r>
      <rPr>
        <sz val="10"/>
        <color theme="1"/>
        <rFont val="Arial"/>
        <family val="2"/>
      </rPr>
      <t xml:space="preserve">Part of exposures covered by </t>
    </r>
    <r>
      <rPr>
        <b/>
        <sz val="10"/>
        <color theme="1"/>
        <rFont val="Arial"/>
        <family val="2"/>
      </rPr>
      <t>Other physical collateral (%)</t>
    </r>
  </si>
  <si>
    <r>
      <rPr>
        <sz val="10"/>
        <color theme="1"/>
        <rFont val="Arial"/>
        <family val="2"/>
      </rPr>
      <t xml:space="preserve">Part of exposures covered by </t>
    </r>
    <r>
      <rPr>
        <b/>
        <sz val="10"/>
        <color theme="1"/>
        <rFont val="Arial"/>
        <family val="2"/>
      </rPr>
      <t>Other funded credit protection (%)</t>
    </r>
  </si>
  <si>
    <t>Unfunded credit Protection (UFCP)</t>
  </si>
  <si>
    <r>
      <rPr>
        <sz val="10"/>
        <color theme="1"/>
        <rFont val="Arial"/>
        <family val="2"/>
      </rPr>
      <t xml:space="preserve">Part of exposures covered by </t>
    </r>
    <r>
      <rPr>
        <b/>
        <sz val="10"/>
        <color theme="1"/>
        <rFont val="Arial"/>
        <family val="2"/>
      </rPr>
      <t>Cash on deposit (%)</t>
    </r>
  </si>
  <si>
    <r>
      <rPr>
        <sz val="10"/>
        <color theme="1"/>
        <rFont val="Arial"/>
        <family val="2"/>
      </rPr>
      <t xml:space="preserve">Part of exposures covered by </t>
    </r>
    <r>
      <rPr>
        <b/>
        <sz val="10"/>
        <color theme="1"/>
        <rFont val="Arial"/>
        <family val="2"/>
      </rPr>
      <t>Life insurance policies (%)</t>
    </r>
  </si>
  <si>
    <r>
      <rPr>
        <sz val="10"/>
        <color theme="1"/>
        <rFont val="Arial"/>
        <family val="2"/>
      </rPr>
      <t xml:space="preserve">Part of exposures covered by </t>
    </r>
    <r>
      <rPr>
        <b/>
        <sz val="10"/>
        <color theme="1"/>
        <rFont val="Arial"/>
        <family val="2"/>
      </rPr>
      <t>Instruments held by a third party (%)</t>
    </r>
  </si>
  <si>
    <r>
      <rPr>
        <sz val="10"/>
        <color theme="1"/>
        <rFont val="Arial"/>
        <family val="2"/>
      </rPr>
      <t xml:space="preserve">Part of exposures covered by </t>
    </r>
    <r>
      <rPr>
        <b/>
        <sz val="10"/>
        <color theme="1"/>
        <rFont val="Arial"/>
        <family val="2"/>
      </rPr>
      <t>Guarantees (%)</t>
    </r>
  </si>
  <si>
    <r>
      <rPr>
        <sz val="10"/>
        <color theme="1"/>
        <rFont val="Arial"/>
        <family val="2"/>
      </rPr>
      <t xml:space="preserve">Part of exposures covered by </t>
    </r>
    <r>
      <rPr>
        <b/>
        <sz val="10"/>
        <color theme="1"/>
        <rFont val="Arial"/>
        <family val="2"/>
      </rPr>
      <t>Financial Collaterals (%)</t>
    </r>
  </si>
  <si>
    <r>
      <rPr>
        <sz val="10"/>
        <color theme="1"/>
        <rFont val="Arial"/>
        <family val="2"/>
      </rPr>
      <t xml:space="preserve">Part of exposures covered by </t>
    </r>
    <r>
      <rPr>
        <b/>
        <sz val="10"/>
        <color theme="1"/>
        <rFont val="Arial"/>
        <family val="2"/>
      </rPr>
      <t>Credit Derivatives (%)</t>
    </r>
  </si>
  <si>
    <r>
      <t xml:space="preserve">RWEA without substitution effects
</t>
    </r>
    <r>
      <rPr>
        <sz val="10"/>
        <color theme="1"/>
        <rFont val="Arial"/>
        <family val="2"/>
      </rPr>
      <t>(reduction effects only)</t>
    </r>
    <r>
      <rPr>
        <b/>
        <sz val="10"/>
        <color theme="1"/>
        <rFont val="Arial"/>
        <family val="2"/>
      </rPr>
      <t xml:space="preserve">
</t>
    </r>
  </si>
  <si>
    <r>
      <t xml:space="preserve">RWEA with substitution effects
</t>
    </r>
    <r>
      <rPr>
        <sz val="10"/>
        <color theme="1"/>
        <rFont val="Arial"/>
        <family val="2"/>
      </rPr>
      <t>(both reduction and sustitution effects)</t>
    </r>
  </si>
  <si>
    <t xml:space="preserve">EU CR8 – RWEA flow statements of credit risk exposures under the IRB approach </t>
  </si>
  <si>
    <t>EU CR10 – Specialised lending and equity exposures under the simple riskweighted approach</t>
  </si>
  <si>
    <t>EU CR10.1</t>
  </si>
  <si>
    <t>Risk weight </t>
  </si>
  <si>
    <t>Expected loss amount </t>
  </si>
  <si>
    <t>Category 1 </t>
  </si>
  <si>
    <t>Less than 2.5 years </t>
  </si>
  <si>
    <t>50%</t>
  </si>
  <si>
    <t>Equal to or more than 2.5 years </t>
  </si>
  <si>
    <t>70%</t>
  </si>
  <si>
    <t>Category 2 </t>
  </si>
  <si>
    <t>90%</t>
  </si>
  <si>
    <t>Category 3 </t>
  </si>
  <si>
    <t>115%</t>
  </si>
  <si>
    <t>Category 4 </t>
  </si>
  <si>
    <t>250%</t>
  </si>
  <si>
    <t>Category 5 </t>
  </si>
  <si>
    <t>EU CR10.5</t>
  </si>
  <si>
    <t>190%</t>
  </si>
  <si>
    <t>290%</t>
  </si>
  <si>
    <t>370%</t>
  </si>
  <si>
    <t>Specialised lending: Project finance (Slotting approach)</t>
  </si>
  <si>
    <t>Specialised lending: Income-producing real estate and high volatility commercial real estate (Slotting approach)</t>
  </si>
  <si>
    <t>EU CCR1 – Analysis of CCR exposure by approach</t>
  </si>
  <si>
    <t>Alpha used for computing regulatory exposure value </t>
  </si>
  <si>
    <t>Exposure value pre-CRM </t>
  </si>
  <si>
    <t>Exposure value post-CRM </t>
  </si>
  <si>
    <t>SA-CCR (for derivatives) </t>
  </si>
  <si>
    <t>IMM (for derivatives and SFTs) </t>
  </si>
  <si>
    <t>Of which derivatives and long settlement transactions netting sets </t>
  </si>
  <si>
    <t>Financial collateral simple method (for SFTs) </t>
  </si>
  <si>
    <t>Financial collateral comprehensive method (for SFTs) </t>
  </si>
  <si>
    <t>VaR for SFTs </t>
  </si>
  <si>
    <t>EU CCR2 – Transactions subject to own funds requirements for CVA risk</t>
  </si>
  <si>
    <t>Transactions subject to the Alternative approach (Based on the Original Exposure Method)</t>
  </si>
  <si>
    <t>EU CCR3 – Standardised approach – CCR exposures by regulatory exposure class and risk weights</t>
  </si>
  <si>
    <t xml:space="preserve">Total exposure value </t>
  </si>
  <si>
    <t>0%</t>
  </si>
  <si>
    <t>2%</t>
  </si>
  <si>
    <t>4%</t>
  </si>
  <si>
    <t>10%</t>
  </si>
  <si>
    <t>20%</t>
  </si>
  <si>
    <t>75%</t>
  </si>
  <si>
    <t>100%</t>
  </si>
  <si>
    <t>150%</t>
  </si>
  <si>
    <t>Corporates </t>
  </si>
  <si>
    <t>PD scale </t>
  </si>
  <si>
    <t>Exposure weighted average PD (%) </t>
  </si>
  <si>
    <t>Exposure weighted average maturity (years) </t>
  </si>
  <si>
    <t>EU CCR5 – Composition of collateral for CCR exposures</t>
  </si>
  <si>
    <t>EU CCR6 – Credit derivatives exposures</t>
  </si>
  <si>
    <t>Protection bought </t>
  </si>
  <si>
    <t>Protection sold </t>
  </si>
  <si>
    <t>Fair values </t>
  </si>
  <si>
    <t>EU CCR8 – Exposures to CCPs</t>
  </si>
  <si>
    <t>(i) OTC derivatives</t>
  </si>
  <si>
    <t>(ii) Exchange-traded derivatives</t>
  </si>
  <si>
    <t>(iii) SFTs</t>
  </si>
  <si>
    <t>(iv) Netting sets where cross-product netting has been approved</t>
  </si>
  <si>
    <t>Sub-total (Central governments and central banks)</t>
  </si>
  <si>
    <t>Sub-total (Institutions)</t>
  </si>
  <si>
    <t>Sub-total (Corporates)</t>
  </si>
  <si>
    <t>Sub-total (Retail)</t>
  </si>
  <si>
    <t>EU-SEC1 - Securitisation exposures in the non-trading book</t>
  </si>
  <si>
    <t>EU-SEC3 - Securitisation exposures in the non-trading book and associated regulatory capital requirements - institution acting as originator or as sponsor</t>
  </si>
  <si>
    <t>1250% RW</t>
  </si>
  <si>
    <t>EU-SEC4 - Securitisation exposures in the non-trading book and associated regulatory capital requirements - institution acting as investor</t>
  </si>
  <si>
    <t>EU-SEC5 - Exposures securitised by the institution - Exposures in default and specific credit risk adjustments</t>
  </si>
  <si>
    <t>EU-p</t>
  </si>
  <si>
    <t>EU-q</t>
  </si>
  <si>
    <t>EU MR1 - Market risk under the standardised approach</t>
  </si>
  <si>
    <t>Commodity risk  </t>
  </si>
  <si>
    <t>Securitisation (specific risk)</t>
  </si>
  <si>
    <t>EU MR2-A - Market risk under the internal Model Approach (IMA)</t>
  </si>
  <si>
    <t>RWEAs </t>
  </si>
  <si>
    <t>Own funds requirements </t>
  </si>
  <si>
    <t xml:space="preserve">Previous day’s VaR (VaRt-1) </t>
  </si>
  <si>
    <t>Latest available SVaR (SVaRt-1))</t>
  </si>
  <si>
    <t>Multiplication factor (ms) x average of previous 60 working days (sVaRavg)  </t>
  </si>
  <si>
    <t>EU MR2-B - RWA flow statements of market risk exposures under the IMA</t>
  </si>
  <si>
    <t>EU MR3 - IMA values for trading portfolios</t>
  </si>
  <si>
    <t>EU MR4 - Comparison of VaR estimates with gains/losses</t>
  </si>
  <si>
    <r>
      <t>VaR</t>
    </r>
    <r>
      <rPr>
        <sz val="10"/>
        <color theme="3" tint="-0.499984740745262"/>
        <rFont val="Arial"/>
        <family val="2"/>
      </rPr>
      <t xml:space="preserve"> (higher of values a and b)</t>
    </r>
  </si>
  <si>
    <r>
      <t>SVaR</t>
    </r>
    <r>
      <rPr>
        <sz val="10"/>
        <color theme="3" tint="-0.499984740745262"/>
        <rFont val="Arial"/>
        <family val="2"/>
      </rPr>
      <t xml:space="preserve"> (higher of values a and b)</t>
    </r>
  </si>
  <si>
    <r>
      <t>IRC</t>
    </r>
    <r>
      <rPr>
        <sz val="10"/>
        <color theme="3" tint="-0.499984740745262"/>
        <rFont val="Arial"/>
        <family val="2"/>
      </rPr>
      <t xml:space="preserve"> (higher of values a and b)</t>
    </r>
  </si>
  <si>
    <r>
      <t>Comprehensive risk measure</t>
    </r>
    <r>
      <rPr>
        <sz val="10"/>
        <color theme="3" tint="-0.499984740745262"/>
        <rFont val="Arial"/>
        <family val="2"/>
      </rPr>
      <t xml:space="preserve"> (higher of values a, b and c)</t>
    </r>
  </si>
  <si>
    <t>Comprehensive risk measure - Floor</t>
  </si>
  <si>
    <t>RWEAs as at previous period end</t>
  </si>
  <si>
    <t xml:space="preserve">RWAs at the end of the disclosure period (end of the day) </t>
  </si>
  <si>
    <t>RWEAs as at the end of disclosure period</t>
  </si>
  <si>
    <t>EU IRRBB1 - Interest rate risks of non-trading book activities</t>
  </si>
  <si>
    <t>Gross carrying amount towards the counterparties compared to total gross carrying amount (aggregate) (*)</t>
  </si>
  <si>
    <t>% coverage (over total assets) (*)</t>
  </si>
  <si>
    <t>(*) % of assets covered by the KPI over banks´ total assets</t>
  </si>
  <si>
    <r>
      <t>Other assets excluded from both the numerator and denominator for GAR</t>
    </r>
    <r>
      <rPr>
        <b/>
        <strike/>
        <sz val="10"/>
        <color rgb="FFFF0000"/>
        <rFont val="Arial"/>
        <family val="2"/>
      </rPr>
      <t xml:space="preserve"> </t>
    </r>
    <r>
      <rPr>
        <b/>
        <sz val="10"/>
        <color theme="1"/>
        <rFont val="Arial"/>
        <family val="2"/>
      </rPr>
      <t xml:space="preserve">calculation </t>
    </r>
  </si>
  <si>
    <t>EU CCR4 – IRB approach – CCR exposures by exposure class and PD scale</t>
  </si>
  <si>
    <t>Central governments and central banks (F - IRB)</t>
  </si>
  <si>
    <t>Institutions (F - IRB)</t>
  </si>
  <si>
    <t>Corporates (F - IRB)</t>
  </si>
  <si>
    <t>Retail (F - IRB)</t>
  </si>
  <si>
    <t>Retail (A - IRB)</t>
  </si>
  <si>
    <t>EU CR10.2</t>
  </si>
  <si>
    <t>A0402</t>
  </si>
  <si>
    <t>A0404</t>
  </si>
  <si>
    <t>A0406</t>
  </si>
  <si>
    <t>A0408</t>
  </si>
  <si>
    <t>F0100</t>
  </si>
  <si>
    <t>F0200</t>
  </si>
  <si>
    <t>F0301</t>
  </si>
  <si>
    <t>F0304</t>
  </si>
  <si>
    <t xml:space="preserve">     0.00 to &lt;0.10</t>
  </si>
  <si>
    <t xml:space="preserve">     0.75 to &lt;1.75</t>
  </si>
  <si>
    <t xml:space="preserve">     1.75 to &lt;2.5</t>
  </si>
  <si>
    <t xml:space="preserve">     2.5 to &lt;5</t>
  </si>
  <si>
    <t xml:space="preserve">     5 to &lt;10</t>
  </si>
  <si>
    <t xml:space="preserve">     10 to &lt;20</t>
  </si>
  <si>
    <t xml:space="preserve">     20 to &lt;30</t>
  </si>
  <si>
    <t xml:space="preserve">     0.10 to &lt;0.15</t>
  </si>
  <si>
    <t xml:space="preserve">     30.0 to &lt;100.0</t>
  </si>
  <si>
    <t>F-IRB</t>
  </si>
  <si>
    <t xml:space="preserve">     (i) VaR component (including the 3× multiplier)</t>
  </si>
  <si>
    <t xml:space="preserve">     (ii) stressed VaR component (including the 3× multiplier)</t>
  </si>
  <si>
    <t>F0300</t>
  </si>
  <si>
    <t>A0400</t>
  </si>
  <si>
    <t xml:space="preserve">     residential mortgage</t>
  </si>
  <si>
    <t xml:space="preserve">     credit card</t>
  </si>
  <si>
    <t xml:space="preserve">     other retail exposures </t>
  </si>
  <si>
    <t xml:space="preserve">     re-securitisation</t>
  </si>
  <si>
    <t xml:space="preserve">     loans to corporates</t>
  </si>
  <si>
    <t xml:space="preserve">     commercial mortgage </t>
  </si>
  <si>
    <t xml:space="preserve">     lease and receivables</t>
  </si>
  <si>
    <t xml:space="preserve">     other wholesale</t>
  </si>
  <si>
    <t xml:space="preserve">   Securitisation</t>
  </si>
  <si>
    <t xml:space="preserve">      Retail</t>
  </si>
  <si>
    <t xml:space="preserve">         Of which STS</t>
  </si>
  <si>
    <t xml:space="preserve">      Wholesale</t>
  </si>
  <si>
    <t xml:space="preserve">   Re-securitisation</t>
  </si>
  <si>
    <t xml:space="preserve">      Retail underlying</t>
  </si>
  <si>
    <t>Total own funds requirements</t>
  </si>
  <si>
    <t>Total RWAs</t>
  </si>
  <si>
    <t>VaR</t>
  </si>
  <si>
    <t>Without EPC label or estimation</t>
  </si>
  <si>
    <t>Rest of the World</t>
  </si>
  <si>
    <t>Slovenia</t>
  </si>
  <si>
    <t>Czech Republik</t>
  </si>
  <si>
    <t>Total_GB</t>
  </si>
  <si>
    <t>CHECK_TOTAL</t>
  </si>
  <si>
    <t>CHECK_OTHER</t>
  </si>
  <si>
    <t>Ref date</t>
  </si>
  <si>
    <t>Jan</t>
  </si>
  <si>
    <t>Previous quarter</t>
  </si>
  <si>
    <t>Feb</t>
  </si>
  <si>
    <t>Previous half-year</t>
  </si>
  <si>
    <t>Mar</t>
  </si>
  <si>
    <t>Apr</t>
  </si>
  <si>
    <t>May</t>
  </si>
  <si>
    <t>Jun</t>
  </si>
  <si>
    <t>Jul</t>
  </si>
  <si>
    <t>Aug</t>
  </si>
  <si>
    <t>Sep</t>
  </si>
  <si>
    <t>Oct</t>
  </si>
  <si>
    <t>Nov</t>
  </si>
  <si>
    <t>Dec</t>
  </si>
  <si>
    <t>Previous year-end</t>
  </si>
  <si>
    <t>From Market risk - Svetio Delev</t>
  </si>
  <si>
    <t xml:space="preserve">   A - Agriculture, forestry and fishing</t>
  </si>
  <si>
    <t xml:space="preserve">   B - Mining and quarrying</t>
  </si>
  <si>
    <t xml:space="preserve">      B.05 - Mining of coal and lignite </t>
  </si>
  <si>
    <t xml:space="preserve">      B.06 - Extraction of crude petroleum and natural gas  </t>
  </si>
  <si>
    <t xml:space="preserve">      B.07 - Mining of metal ores  </t>
  </si>
  <si>
    <t xml:space="preserve">      B.08 - Other mining and quarrying </t>
  </si>
  <si>
    <t xml:space="preserve">      B.09 - Mining support service activities </t>
  </si>
  <si>
    <t xml:space="preserve">   C - Manufacturing</t>
  </si>
  <si>
    <t xml:space="preserve">      C.10 - Manufacture of food products</t>
  </si>
  <si>
    <t xml:space="preserve">      C.11 - Manufacture of beverages</t>
  </si>
  <si>
    <t xml:space="preserve">      C.12 - Manufacture of tobacco products</t>
  </si>
  <si>
    <t xml:space="preserve">      C.13 - Manufacture of textiles</t>
  </si>
  <si>
    <t xml:space="preserve">      C.14 - Manufacture of wearing apparel</t>
  </si>
  <si>
    <t xml:space="preserve">      C.15 - Manufacture of leather and related products</t>
  </si>
  <si>
    <t xml:space="preserve">      C.16 - Manufacture of wood and of products of wood and cork, except furniture; manufacture of articles of straw and plaiting materials</t>
  </si>
  <si>
    <t xml:space="preserve">      C.17 - Manufacture of pulp, paper and paperboard </t>
  </si>
  <si>
    <t xml:space="preserve">      C.18 -  Printing and service activities related to printing</t>
  </si>
  <si>
    <t xml:space="preserve">      C.19 -  Manufacture of coke oven products</t>
  </si>
  <si>
    <t xml:space="preserve">      C.20 - Production of chemicals </t>
  </si>
  <si>
    <t xml:space="preserve">      C.21 - Manufacture of pharmaceutical preparations</t>
  </si>
  <si>
    <t xml:space="preserve">      C.22 - Manufacture of rubber products</t>
  </si>
  <si>
    <t xml:space="preserve">      C.23 - Manufacture of other non-metallic mineral products</t>
  </si>
  <si>
    <t xml:space="preserve">      C.24 - Manufacture of basic metals</t>
  </si>
  <si>
    <t xml:space="preserve">      C.25 - Manufacture of fabricated metal products, except machinery and equipment</t>
  </si>
  <si>
    <t xml:space="preserve">      C.26 - Manufacture of computer, electronic and optical products</t>
  </si>
  <si>
    <t xml:space="preserve">      C.27 - Manufacture of electrical equipment</t>
  </si>
  <si>
    <t xml:space="preserve">      C.28 - Manufacture of machinery and equipment n.e.c.</t>
  </si>
  <si>
    <t xml:space="preserve">      C.29 - Manufacture of motor vehicles, trailers and semi-trailers</t>
  </si>
  <si>
    <t xml:space="preserve">      C.30 - Manufacture of other transport equipment</t>
  </si>
  <si>
    <t xml:space="preserve">      C.31 - Manufacture of furniture</t>
  </si>
  <si>
    <t xml:space="preserve">      C.33 - Repair and installation of machinery and equipment</t>
  </si>
  <si>
    <t xml:space="preserve">      C.32 - Other manufacturing</t>
  </si>
  <si>
    <t xml:space="preserve">   D - Electricity, gas, steam and air conditioning supply</t>
  </si>
  <si>
    <t xml:space="preserve">         D35.1 - Electric power generation, transmission and distribution</t>
  </si>
  <si>
    <t xml:space="preserve">         D35.11 - Production of electricity</t>
  </si>
  <si>
    <t xml:space="preserve">         D35.2 - Manufacture of gas; distribution of gaseous fuels through mains</t>
  </si>
  <si>
    <t xml:space="preserve">         D35.3 - Steam and air conditioning supply</t>
  </si>
  <si>
    <t xml:space="preserve">   E - Water supply; sewerage, waste management and remediation activities</t>
  </si>
  <si>
    <t xml:space="preserve">   F - Construction</t>
  </si>
  <si>
    <t xml:space="preserve">      F.41 - Construction of buildings</t>
  </si>
  <si>
    <t xml:space="preserve">      F.42 - Civil engineering</t>
  </si>
  <si>
    <t xml:space="preserve">      F.43 - Specialised construction activities</t>
  </si>
  <si>
    <t xml:space="preserve">   G - Wholesale and retail trade; repair of motor vehicles and motorcycles</t>
  </si>
  <si>
    <t xml:space="preserve">   H - Transportation and storage</t>
  </si>
  <si>
    <t xml:space="preserve">      H.49 - Land transport and transport via pipelines</t>
  </si>
  <si>
    <t xml:space="preserve">      H.50 - Water transport</t>
  </si>
  <si>
    <t xml:space="preserve">      H.51 - Air transport</t>
  </si>
  <si>
    <t xml:space="preserve">      H.52 - Warehousing and support activities for transportation</t>
  </si>
  <si>
    <t xml:space="preserve">      H.53 - Postal and courier activities</t>
  </si>
  <si>
    <t xml:space="preserve">   I - Accommodation and food service activities</t>
  </si>
  <si>
    <t xml:space="preserve">   L - Real estate activities</t>
  </si>
  <si>
    <t xml:space="preserve">   K - Financial and insurance activities</t>
  </si>
  <si>
    <t xml:space="preserve">   Exposures to other sectors (NACE codes J, M - U)</t>
  </si>
  <si>
    <t>Erste Group used publicly available information on Carbon Majors as of 2018, published by Climate Accountability Institute in December 2020.</t>
  </si>
  <si>
    <t>(*) For counterparties among the top 20 carbon emitting companies in the world</t>
  </si>
  <si>
    <t>Of which 1250%</t>
  </si>
  <si>
    <t>Of which environmentally sustainable (CCM) (**)</t>
  </si>
  <si>
    <t>Amount of qualifying items referred to in Article 494a (2) subject to phase out from T2</t>
  </si>
  <si>
    <t>Amount of qualifying items referred to in Article 494b (2) subject to phase out from T2</t>
  </si>
  <si>
    <t>of which: capital conservation buffer requirement</t>
  </si>
  <si>
    <t>Securitisation exposures Exposure value for non-trading book</t>
  </si>
  <si>
    <t xml:space="preserve">Add-on amounts for potential future exposure associated with SA-CCR derivatives transactions </t>
  </si>
  <si>
    <t>Accumulated partial write-off</t>
  </si>
  <si>
    <t>Potential future exposure (PFE)</t>
  </si>
  <si>
    <t>Multiplication factor (mc) x average of previous 60 working days (VaRavg)</t>
  </si>
  <si>
    <t>Own funds</t>
  </si>
  <si>
    <t>% (compared to total covered assets in the denominator)</t>
  </si>
  <si>
    <t xml:space="preserve">Non-performing exposures - accumulated impairment, accumulated negative changes in fair value due to credit risk and provisions </t>
  </si>
  <si>
    <t>Y</t>
  </si>
  <si>
    <t>N</t>
  </si>
  <si>
    <r>
      <t xml:space="preserve">Based on the calculation of financed CO2e emissions for each portfolio, Erste Group </t>
    </r>
    <r>
      <rPr>
        <b/>
        <sz val="10"/>
        <rFont val="Arial"/>
        <family val="2"/>
      </rPr>
      <t>has defined carbon-intensive industries</t>
    </r>
    <r>
      <rPr>
        <sz val="10"/>
        <rFont val="Arial"/>
        <family val="2"/>
      </rPr>
      <t xml:space="preserve"> in alignment with Erste industry classification applied for internal steering. This analysis was supported by materiality assessment that considers share of on-balance exposure and financed emissions (Scope 1 + Scope 2 CO2e) in comparison to the portfolio as part of Carbon Footprint Calculation.
The Template 3 includes data </t>
    </r>
    <r>
      <rPr>
        <b/>
        <sz val="10"/>
        <rFont val="Arial"/>
        <family val="2"/>
      </rPr>
      <t>on the sectors</t>
    </r>
    <r>
      <rPr>
        <sz val="10"/>
        <rFont val="Arial"/>
        <family val="2"/>
      </rPr>
      <t xml:space="preserve"> for which decarbonization </t>
    </r>
    <r>
      <rPr>
        <b/>
        <sz val="10"/>
        <rFont val="Arial"/>
        <family val="2"/>
      </rPr>
      <t>pathway was defined in alignment with 1.5°C degree scenario</t>
    </r>
    <r>
      <rPr>
        <sz val="10"/>
        <rFont val="Arial"/>
        <family val="2"/>
      </rPr>
      <t>. The decarbonization pathways of commercial real estate and mortgage portfolios were set considering 1.75°C scenario, thus data on these portfolios is not included in the template, but the insights on the pathway and planned activities are elaborated in Non-Financial Report 2023 and in this narrative below.
Erste Group considered as well the guidance on definition of carbon-intensive sectors, as reflected in NZBA Guidelines for Climate Target Setting for Banks. Moreover, the final selection of sectors for definition of decarbonization targets took into account the availability of science-based methodologies, consideration of technological advances, market trends and regulatory standards.</t>
    </r>
  </si>
  <si>
    <r>
      <t xml:space="preserve">The completion of the Template 3 was performed as follows:
i.	</t>
    </r>
    <r>
      <rPr>
        <b/>
        <sz val="10"/>
        <rFont val="Arial"/>
        <family val="2"/>
      </rPr>
      <t>Column (b) NACE codes</t>
    </r>
    <r>
      <rPr>
        <sz val="10"/>
        <rFont val="Arial"/>
        <family val="2"/>
      </rPr>
      <t xml:space="preserve">: list of NACE codes in alignment with definition of carbon intensive sectors selected for decarbonization as elaborated above. 
ii.	</t>
    </r>
    <r>
      <rPr>
        <b/>
        <sz val="10"/>
        <rFont val="Arial"/>
        <family val="2"/>
      </rPr>
      <t>Column (c) Portfolio gross carrying amount (Mn EUR)</t>
    </r>
    <r>
      <rPr>
        <sz val="10"/>
        <rFont val="Arial"/>
        <family val="2"/>
      </rPr>
      <t xml:space="preserve">: on-balance exposure in scope of the Carbon Footprint Calculation as of reporting date December 2023.
iii.	</t>
    </r>
    <r>
      <rPr>
        <b/>
        <sz val="10"/>
        <rFont val="Arial"/>
        <family val="2"/>
      </rPr>
      <t>Column (e) Year of reference</t>
    </r>
    <r>
      <rPr>
        <sz val="10"/>
        <rFont val="Arial"/>
        <family val="2"/>
      </rPr>
      <t xml:space="preserve">: as disclosed in Non-Financial Report 2023, Erste Group has followed a phased-in approach for decarbonization targets setting in terms of sectors and inclusion of savings banks portfolio. In 2022 decarbonization targets were set for Electricity production (sector Power in the template) and Heat &amp; Steam production (additional line in the template), and in 2023 the portfolio of savings banks was included into the target of Electricity production. In addition, in 2023 decarbonization targets were defined for Oil &amp; Gas upstream (sector Fossil Fuels in the template), Automotive manufacturing, Iron &amp; Steel production and Cement production. These industries are to be extended to savings banks portfolio in 2024.
Considering both above mentioned and that Erste is at the starting point of its portfolio decarbonization, </t>
    </r>
    <r>
      <rPr>
        <b/>
        <sz val="10"/>
        <rFont val="Arial"/>
        <family val="2"/>
      </rPr>
      <t>the reference value as of YE23</t>
    </r>
    <r>
      <rPr>
        <sz val="10"/>
        <rFont val="Arial"/>
        <family val="2"/>
      </rPr>
      <t xml:space="preserve"> is </t>
    </r>
    <r>
      <rPr>
        <b/>
        <sz val="10"/>
        <rFont val="Arial"/>
        <family val="2"/>
      </rPr>
      <t>equal to baseline value</t>
    </r>
    <r>
      <rPr>
        <sz val="10"/>
        <rFont val="Arial"/>
        <family val="2"/>
      </rPr>
      <t xml:space="preserve"> as disclosed in Non-Financial Report 2023, except for Heat &amp; Steam production, where the actual value as of YE23 is reflected. Additionally, for Electricity production </t>
    </r>
    <r>
      <rPr>
        <b/>
        <sz val="10"/>
        <rFont val="Arial"/>
        <family val="2"/>
      </rPr>
      <t>reference value as of YE23</t>
    </r>
    <r>
      <rPr>
        <sz val="10"/>
        <rFont val="Arial"/>
        <family val="2"/>
      </rPr>
      <t xml:space="preserve"> represents the </t>
    </r>
    <r>
      <rPr>
        <b/>
        <sz val="10"/>
        <rFont val="Arial"/>
        <family val="2"/>
      </rPr>
      <t>decarbonization target for 2023</t>
    </r>
    <r>
      <rPr>
        <sz val="10"/>
        <rFont val="Arial"/>
        <family val="2"/>
      </rPr>
      <t xml:space="preserve">, following inclusion of savings banks portfolio. 
iv.	</t>
    </r>
    <r>
      <rPr>
        <b/>
        <sz val="10"/>
        <rFont val="Arial"/>
        <family val="2"/>
      </rPr>
      <t>Column (f) Distance to IEA NZE2050 in %</t>
    </r>
    <r>
      <rPr>
        <sz val="10"/>
        <rFont val="Arial"/>
        <family val="2"/>
      </rPr>
      <t xml:space="preserve">: calculated in line with the provided formula, where the explanation for </t>
    </r>
    <r>
      <rPr>
        <b/>
        <sz val="10"/>
        <rFont val="Arial"/>
        <family val="2"/>
      </rPr>
      <t>value for Year of Refence</t>
    </r>
    <r>
      <rPr>
        <sz val="10"/>
        <rFont val="Arial"/>
        <family val="2"/>
      </rPr>
      <t xml:space="preserve"> is elaborated in the previous point. Erste targets (disclosed in the Non-Financial Report 2023), were used as benchmark figures for the distance calculation to the IEA Net-Zero scenario. The target setting was derived via the SBTi (Science Based Targets Initiative) and PACTA (Paris Agreement Capital Transition Assessment) methodologies.
v.	</t>
    </r>
    <r>
      <rPr>
        <b/>
        <sz val="10"/>
        <rFont val="Arial"/>
        <family val="2"/>
      </rPr>
      <t>Column (g) Target (year of reference + years = 2026)</t>
    </r>
    <r>
      <rPr>
        <sz val="10"/>
        <rFont val="Arial"/>
        <family val="2"/>
      </rPr>
      <t>: the value represents the target for 2026, which is derived from our defined pathway as disclosed in Non-Financial Report 2023.</t>
    </r>
  </si>
  <si>
    <r>
      <t xml:space="preserve">Among the business relevant Erste Group sectors, not being explicitly listed as carbon-intensive industries, are </t>
    </r>
    <r>
      <rPr>
        <b/>
        <sz val="10"/>
        <color theme="1"/>
        <rFont val="Arial"/>
        <family val="2"/>
      </rPr>
      <t>Mortgages and Commercial Real Estate</t>
    </r>
    <r>
      <rPr>
        <sz val="10"/>
        <color theme="1"/>
        <rFont val="Arial"/>
        <family val="2"/>
      </rPr>
      <t xml:space="preserve">. For both sectors, Erste Group (incl. portfolio of savings banks) has set 1.75°C decarbonization targets, which are disclosed and monitored in the Non-Financial Report. We are aware that we must step up our efforts and mobilize this segment to achieve our ambitious 1.5-degrees target. The coverage of the Mortgages and Commercial Real Estate target setting is </t>
    </r>
    <r>
      <rPr>
        <b/>
        <sz val="10"/>
        <color theme="1"/>
        <rFont val="Arial"/>
        <family val="2"/>
      </rPr>
      <t>25%</t>
    </r>
    <r>
      <rPr>
        <sz val="10"/>
        <color theme="1"/>
        <rFont val="Arial"/>
        <family val="2"/>
      </rPr>
      <t xml:space="preserve"> of our scope 1+2 financed emissions. Mortgages and Commercial Real Estate cover </t>
    </r>
    <r>
      <rPr>
        <b/>
        <sz val="10"/>
        <color theme="1"/>
        <rFont val="Arial"/>
        <family val="2"/>
      </rPr>
      <t>54%</t>
    </r>
    <r>
      <rPr>
        <sz val="10"/>
        <color theme="1"/>
        <rFont val="Arial"/>
        <family val="2"/>
      </rPr>
      <t xml:space="preserve"> of the on-balance exposure in scope of the Carbon Footprint Calculation (184,69 bn EUR as of YE-23).
Other sectors listed in the Template 3 are not included in decarbonization target setting of Erste Group at this point, considering low share of financed emissions (e.g., aviation, maritime), as well as no availability of decarbonization models for some of these sectors (e.g., chemicals).</t>
    </r>
  </si>
  <si>
    <t>Article 453 (j) - not applicable as Erste Group does not use credit derivatives as credit risk mitigation technique</t>
  </si>
  <si>
    <t xml:space="preserve">EU KM2: Key metrics - MREL and, where applicable, G-SII requirement for own funds and eligible liabilities  </t>
  </si>
  <si>
    <t>Minimum requirement for own funds and eligible liabilities (MREL)</t>
  </si>
  <si>
    <t>G-SII Requirement for own funds and eligible liabilities  (TLAC)</t>
  </si>
  <si>
    <t>T</t>
  </si>
  <si>
    <t>T-1</t>
  </si>
  <si>
    <t>T-2</t>
  </si>
  <si>
    <t>T-3</t>
  </si>
  <si>
    <t>T-4</t>
  </si>
  <si>
    <t>Own funds and eligible liabilities, ratios and components</t>
  </si>
  <si>
    <t xml:space="preserve">Own funds and eligible liabilities </t>
  </si>
  <si>
    <t>EU-1a</t>
  </si>
  <si>
    <t xml:space="preserve">Of which own funds and subordinated liabilities </t>
  </si>
  <si>
    <t>Total risk exposure amount of the resolution group (TREA)</t>
  </si>
  <si>
    <t>Own funds and eligible liabilities as a percentage of the TREA</t>
  </si>
  <si>
    <t>Total exposure measure (TEM) of the resolution group</t>
  </si>
  <si>
    <t>Own funds and eligible liabilities as percentage of the TEM</t>
  </si>
  <si>
    <t xml:space="preserve">Of which own funds or subordinated liabilities </t>
  </si>
  <si>
    <t>6a</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</si>
  <si>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</si>
  <si>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</si>
  <si>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</si>
  <si>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6c</t>
  </si>
  <si>
    <r>
      <t xml:space="preserve">If a capped subordination exemption applies in accordance with Article 72b (3) of Regulation (EU) No 575/2013, the amount of funding issued that ranks </t>
    </r>
    <r>
      <rPr>
        <i/>
        <sz val="9"/>
        <rFont val="Verdana"/>
        <family val="2"/>
      </rPr>
      <t>pari passu</t>
    </r>
    <r>
      <rPr>
        <sz val="9"/>
        <rFont val="Verdana"/>
        <family val="2"/>
      </rPr>
      <t xml:space="preserve"> with excluded liabilities and that is recognised under row 1, divided by funding issued that ranks </t>
    </r>
    <r>
      <rPr>
        <i/>
        <sz val="9"/>
        <rFont val="Verdana"/>
        <family val="2"/>
      </rPr>
      <t>pari passu</t>
    </r>
    <r>
      <rPr>
        <sz val="9"/>
        <rFont val="Verdana"/>
        <family val="2"/>
      </rPr>
      <t xml:space="preserve"> with excluded liabilities and that would be recognised under row 1 if no cap was applied (%)</t>
    </r>
  </si>
  <si>
    <t>MREL expressed as a percentage of the TREA</t>
  </si>
  <si>
    <t xml:space="preserve">Of which to be met with own funds or subordinated liabilities </t>
  </si>
  <si>
    <t>MREL expressed as a percentage of the TEM</t>
  </si>
  <si>
    <t>Of which to be met with own funds or subordinated liabilities</t>
  </si>
  <si>
    <t>This MREL-disclosure template has been prepared in line with the respective Commission Implementing Regulation (EU) 2021/763 ('Implementing technical standards (ITS) on disclosures and reporting on MREL and TLAC') and pertain to the Austrian Resolution Group.</t>
  </si>
  <si>
    <t>Erste Group’s preferred resolution strategy has been determined to be Multiple Point of Entry (MPE). There are seven resolution groups defined within Erste Group, namely the Austrian, Slovakian, Croatian and Slovenian covered by the Single Resolution Board, as well as the Czech, Romanian and Hungarian resolution groups covered by the respective National Resolution Authority.</t>
  </si>
  <si>
    <t>MREL and subordination requirements do not apply to Erste Group’s consolidated balance sheet, but to the Austrian Resolution Group comprising mainly of Erste Group Bank AG, its direct Austrian subsidiaries and all Austrian Savings Banks. As the Austrian Resolution Group is neither a legal entity nor a prudential reporting unit, there is neither statutory reporting nor a capital requirement defined at the consolidation level of the Austrian Resolution Group.</t>
  </si>
  <si>
    <t>As of the report’s reference date the Austrian Resolution Group is compliant with MREL and subordination requirements on both TREA and TEM-basis and including the applicable Combined Buffer Requirement.</t>
  </si>
  <si>
    <t>Based on the applicable MREL reporting guidelines, Own Funds, TEM and TREA are reported at the sub-consolidated level of the Austrian Resolution Group, while only liabilities issued by the resolution entity of the Austrian Resolution Group, namely Erste Group Bank AG, are reported as Eligible Liabilities.</t>
  </si>
  <si>
    <t>Qualitative information on Environmental risk</t>
  </si>
  <si>
    <t>in accordance with Article 449a CRR</t>
  </si>
  <si>
    <t>Business strategy and processes</t>
  </si>
  <si>
    <t>Governance</t>
  </si>
  <si>
    <t>Risk management</t>
  </si>
  <si>
    <t>Qualitative information on Social risk</t>
  </si>
  <si>
    <t>Qualitative information on Governance risk</t>
  </si>
  <si>
    <t>*</t>
  </si>
  <si>
    <t>**) details in the note 16 of the interim report: it includes subordinated debt securities issued and EUR 50mn classified as Deposits</t>
  </si>
  <si>
    <t>*) details in note 25 of the interim report</t>
  </si>
  <si>
    <t>*) Erste Group change mitigation actions cover capital flows towards the green transformation. Based on the restrictions and current focus of the EU Taxonomy, the term ‘sustainable financing’ was introduced. These financings are subject to a comprehensive due diligence process that relies on the criteria of the EU Taxonomy as a point of reference and aims to identify investments designed to transition existing climate and environmental activities towards a climate-neutral, climate-resilient and environmentally sustainable economy. Our key sectors include existing and new real estate financings, renovation of existing buildings, renewable energy and transportation financings. These criteria are designed to ensure that capital is directed towards activities that significantly contribute to the green transition, adhering to our internal Sustainable Finance Guideline. The positive and sustainable nature of these financings is primarily aimed at addressing climate change mitigation. We prioritize supporting our customers in transitioning to net zero emissions as a key part of our ESG strategy and are constantly reviewing our framework to better address the transition finance needs of our clients.</t>
  </si>
  <si>
    <t>Table 1 - Qualitative information on Environmental risk</t>
  </si>
  <si>
    <t>Row number</t>
  </si>
  <si>
    <t>Qualitative information - Free format</t>
  </si>
  <si>
    <t>Institution's business strategy to integrate environmental factors and risks, taking into account the impact of environmental factors and risks on institution's business environment, business model, strategy and financial planning</t>
  </si>
  <si>
    <r>
      <t xml:space="preserve">Erste Group aims to be the leading bank for retail and corporate customers in the CEE region, including Austria. In all its core markets, Erste Group pursues a well-balanced business model that is designed to offer each customer the best banking services. Today, Erste Group serves approx. 16.1 million customers in Austria (market share in retail lending 21.4%), the Czech Republic (26.4%), Slovakia (24.6%), Romania (16.6%), Hungary (11.5%), Croatia (14.7%) and Serbia (7.1%).
Business with retail customers is our core business and our particular strength. It is at the heart of the development of products such as modern digital banking, which enables us to meet customer expectations more effectively. The retail customer business covers the entire spectrum of loan, deposit and investment products as well as account management and credit cards. We also use and promote digital sales channels such as the internet and mobile banking, both to take account of the increased importance of digital banking and to actively shape the digital future. George, our digital platform, plays a key role in this.
Business with SME, regional and multinational corporations and real estate companies is our second main focus area, which also contributes significantly to Erste Group's success. Our aim is to deepen our customer relationships so that they go beyond the pure lending business.
As one of the leading banking institutions in the CEE region, Erste Group is dedicated to mobilising finance for a lower-carbon, more equitable and inclusive society.
</t>
    </r>
    <r>
      <rPr>
        <b/>
        <sz val="11"/>
        <rFont val="Calibri"/>
        <family val="2"/>
        <scheme val="minor"/>
      </rPr>
      <t xml:space="preserve">
</t>
    </r>
    <r>
      <rPr>
        <sz val="11"/>
        <rFont val="Calibri"/>
        <family val="2"/>
        <scheme val="minor"/>
      </rPr>
      <t xml:space="preserve">Our ESG strategy is based on a profound understanding of socio-environmental challenges and their impacts on the economic and political development of the region where we operate. Our ESG strategy is an essential part of the overall business strategy, contributing to the long-term financial resilience, and growth-based business model of the Group. Climate change is considered the most significant long-term challenge across all the core markets but with different starting points to address. 
Erste Group was one of the first banking groups in the region to join the Net Zero Banking Alliance. This is a global alliance of more than 130 banks with total assets of approximately 70 trillion euro, which have set themselves the target of attaining net zero status for their financed portfolios by the year 2050.
The European Climate law, EU’s Green Deal and ‘Fit for 55’ Package form the setting for future changes in EU strategy and legislation. All countries of the region will have to align with and adapt to these European goals. The investment required is massive. An essential portion of these funds will be provided by the EU or local sovereign funds. Until 2030, however, public funds will need to be supplemented by the private sector in an expected amount of approximately EUR 30 billion per year. Erste Group wants to play a leading role and contribute to financing the green transition. This transition holds opportunities as well as risks that need to be addressed through intense research and proactive management. Erste Group trusts that the knowledge being generated in the process will allow to be one step ahead and actively assist customers in achieving their climate targets while also supporting growth and resilience.
The necessity and benefits of green transition ensure a strong focus of Erste Group’s long-term ESG strategy, objectives and framework on this topic. Furthermore, the relevant harmful socio-environmental activities are translated into exclusion criteria for our business activities laid down within the </t>
    </r>
    <r>
      <rPr>
        <b/>
        <sz val="11"/>
        <rFont val="Calibri"/>
        <family val="2"/>
        <scheme val="minor"/>
      </rPr>
      <t>Group Responsible Financing Policy</t>
    </r>
    <r>
      <rPr>
        <sz val="11"/>
        <rFont val="Calibri"/>
        <family val="2"/>
        <scheme val="minor"/>
      </rPr>
      <t xml:space="preserve">.
ESG risks (climate and environmental risks) are part of the yearly </t>
    </r>
    <r>
      <rPr>
        <b/>
        <sz val="11"/>
        <rFont val="Calibri"/>
        <family val="2"/>
        <scheme val="minor"/>
      </rPr>
      <t>strategic planning</t>
    </r>
    <r>
      <rPr>
        <sz val="11"/>
        <rFont val="Calibri"/>
        <family val="2"/>
        <scheme val="minor"/>
      </rPr>
      <t xml:space="preserve"> of Erste Group which is approved by the Management Board (also called Holding Board), as well as by the local management boards. Moreover, starting with the financial planning exercise in 2022, group-wide planning has been extended with the budgets and KPIs related to "sustainable finance" as well as GHG emissions per industry with an outlook covering a period of 5 years rolling window. The first reflects our commitment to promote the financing of climate aligned initiatives and projects by our entities across the region, as well as to boost the share of green businesses in our portfolio. The main focus lies on strategically relevant industries such as real estate and energy-intensive industries such as energy and transportation.  In particularly critical sectors (e.g., coal), exclusion criteria are used to ramp up the pressure on the road to transformation. From a climate-related risk perspective, both concepts aim to increase the resilience of our portfolio, either explicitly by investing in more green business or implicitly by supporting our clients on their path towards net zero transition.</t>
    </r>
  </si>
  <si>
    <t>Objectives, targets and limits to assess and address environmental risk in short-, medium-, and long-term, and performance assessment against these objectives, targets and limits, including forward-looking information in the design of business strategy and processes</t>
  </si>
  <si>
    <r>
      <t xml:space="preserve">Erste Group is convinced that the economic success of the CEE region can only be sustainable if the region maintains strong social cohesion and encourages investments in the green transition. These two dimensions of the region's long-term prosperity fit perfectly with Erste Group's importance and historical role.
Erste Group strives to be a role model and a leader in the </t>
    </r>
    <r>
      <rPr>
        <b/>
        <sz val="11"/>
        <rFont val="Calibri"/>
        <family val="2"/>
        <scheme val="minor"/>
      </rPr>
      <t>green transition</t>
    </r>
    <r>
      <rPr>
        <sz val="11"/>
        <rFont val="Calibri"/>
        <family val="2"/>
        <scheme val="minor"/>
      </rPr>
      <t xml:space="preserve"> in the region by mobilising resources for climate action and adaptation to climate change. We believe that the green transition will be an opportunity for people in the CEE region. Erste Group believes in a fair transition for all and helps customers to secure their personal prosperity in the process. Thus, the green transition also opens up opportunities for growth. 
Green Transition - our path to net zero:
- Achieving net zero status for the portfolio by 2050. Net zero refers to a state in which the greenhouse gases going into the atmosphere are balanced by the greenhouse gases that are removed from the atmosphere or offset by other means.
- Strengthening the leading position in sustainable finance in CEE by funding climate action and adaptation to climate change.
- Achieving net zero status of banking operations by 2030 to make a direct contribution to the green transition.
</t>
    </r>
    <r>
      <rPr>
        <i/>
        <sz val="11"/>
        <color rgb="FF0070C0"/>
        <rFont val="Calibri"/>
        <family val="2"/>
        <scheme val="minor"/>
      </rPr>
      <t xml:space="preserve">
</t>
    </r>
    <r>
      <rPr>
        <i/>
        <sz val="11"/>
        <rFont val="Calibri"/>
        <family val="2"/>
        <scheme val="minor"/>
      </rPr>
      <t xml:space="preserve">
</t>
    </r>
    <r>
      <rPr>
        <sz val="11"/>
        <rFont val="Calibri"/>
        <family val="2"/>
        <scheme val="minor"/>
      </rPr>
      <t xml:space="preserve">Measurable </t>
    </r>
    <r>
      <rPr>
        <b/>
        <sz val="11"/>
        <rFont val="Calibri"/>
        <family val="2"/>
        <scheme val="minor"/>
      </rPr>
      <t>ESG targets</t>
    </r>
    <r>
      <rPr>
        <sz val="11"/>
        <rFont val="Calibri"/>
        <family val="2"/>
        <scheme val="minor"/>
      </rPr>
      <t xml:space="preserve">, aligned with our objectives, are set by the Group Sustainability Board and approved by the Supervisory Board. These targets are translated into individual management KPIs forming a significant part of the variable remuneration system of the Management Board, as well as of the members of the local management boards. Details are published in the Non-financial Report 2023, Governance chapter.
We take this responsibility very seriously. To continue be successful in a decarbonized world and to  create value for customers, investors, employees and society as a whole, it is our responsibility in the management of the bank to positively resolve conflicting goals between profitability and the environmental and social impact of our actions and to seize the enormous opportunities in these times of change and transformation.
Erste Group </t>
    </r>
    <r>
      <rPr>
        <b/>
        <sz val="11"/>
        <rFont val="Calibri"/>
        <family val="2"/>
        <scheme val="minor"/>
      </rPr>
      <t>ESG strategy</t>
    </r>
    <r>
      <rPr>
        <sz val="11"/>
        <rFont val="Calibri"/>
        <family val="2"/>
        <scheme val="minor"/>
      </rPr>
      <t xml:space="preserve"> was approved by the Management Board (October 2021), subsequently presented to various platforms of our stakeholders and ultimately based on the review and recommendation of the Strategy and Sustainability Committee of the Supervisory Board (November 2022) approved by the Supervisory Board (April 2023). Related targets of Sustainable Financing, detailed Net Zero transition strategy, social and governance targets were similarly discussed on the Group Sustainability Board meeting (January 2023), Strategy and Sustainability Committee (February 2023) and approved by the Supervisory Board (April 2023). New targets related to the second phase of portfolio decarbonisation were approved by the Group Sustainability Board in December 2023.
Our </t>
    </r>
    <r>
      <rPr>
        <b/>
        <sz val="11"/>
        <rFont val="Calibri"/>
        <family val="2"/>
        <scheme val="minor"/>
      </rPr>
      <t>ESG objectives</t>
    </r>
    <r>
      <rPr>
        <sz val="11"/>
        <rFont val="Calibri"/>
        <family val="2"/>
        <scheme val="minor"/>
      </rPr>
      <t xml:space="preserve">, targets and their integration into the renumeration systems are published in the Non-financial Report as part of Annual Report 2023. Erste Group is committed to the goals of the Paris Climate Agreement and pursues the strategic target of getting all financed greenhouse gas emissions of the portfolio onto a path that will lead to net zero. Our methodology for emissions calculation and decarbonization target setting is based on internationally recognized market standards such as the Science Based Target initiative (SBTi) and the Paris Aligned Capital Transition Assessment (PACTA).
Also, we are continuously working on improving our decarbonisation efforts and enhancing the portfolio coverage. The targets for the oil and gas extraction, automotive production, iron and steel production and cement production sectors have been added in 2023. In addition, the portfolios of the Savings Banks segment have been included for the first time in setting the targets for the mortgages, commercial real estate, and electricity production sectors. The baseline and target values for these sectors have been adapted accordingly. Including the Savings Banks, the reduction targets are now slightly more ambitious even though the pathways themselves have remained unchanged. 
After defining portfolio decarbonization targets for priority sectors, the Group’s risk appetite has been enhanced through introduction of </t>
    </r>
    <r>
      <rPr>
        <b/>
        <sz val="11"/>
        <rFont val="Calibri"/>
        <family val="2"/>
        <scheme val="minor"/>
      </rPr>
      <t>ESG ICAAP quantitative indicator</t>
    </r>
    <r>
      <rPr>
        <sz val="11"/>
        <rFont val="Calibri"/>
        <family val="2"/>
        <scheme val="minor"/>
      </rPr>
      <t>. This indicator addresses the question at what level of CO2e emissions or CO2e emissions per physical metric in the course of the respective year (e.g., 2024) the target achievement set for 2030 is put at risk. Thus, the aim of the indicator is not only to support our commitment to climate action, but also to enable pro-active steering of portfolio development along the defined decarbonization path.
Further on, by having in mind the importance of the data quality framework in sound decision making process, with the start of 2024 the risk appetite is extended by introduction of ESG ICAAP data quality indicator. The indicator is deemed to be a part of the overall Group’s initiative to deploy sufficient control mechanisms which assure the adequate quality of carbon footprint calculation &amp; decarbonization data.</t>
    </r>
  </si>
  <si>
    <t>Current investment activities and (future) investment targets towards environmental objectives and EU Taxonomy-aligned activities</t>
  </si>
  <si>
    <r>
      <t xml:space="preserve">As regards to sustainable finance, Erste Group is committed to considering social and environmental aspects in finance, banking and client advisory services in its retail and corporate business. The publicly available Group </t>
    </r>
    <r>
      <rPr>
        <b/>
        <sz val="11"/>
        <rFont val="Calibri"/>
        <family val="2"/>
        <scheme val="minor"/>
      </rPr>
      <t>Sustainable Finance Framework</t>
    </r>
    <r>
      <rPr>
        <sz val="11"/>
        <rFont val="Calibri"/>
        <family val="2"/>
        <scheme val="minor"/>
      </rPr>
      <t xml:space="preserve"> (SFF) has been designed as an umbrella framework that will enable Erste Group to issue sustainable finance instruments to finance new and/or refinance existing loans for its clients and projects with environmental and/or social benefits. The SFF defines rules for bond issuers in accordance with the ICMA Green Bond, Social Bond and </t>
    </r>
    <r>
      <rPr>
        <b/>
        <sz val="11"/>
        <rFont val="Calibri"/>
        <family val="2"/>
        <scheme val="minor"/>
      </rPr>
      <t>Sustainability Bond Principles</t>
    </r>
    <r>
      <rPr>
        <sz val="11"/>
        <rFont val="Calibri"/>
        <family val="2"/>
        <scheme val="minor"/>
      </rPr>
      <t xml:space="preserve">. In connection to this, the Sustainable Finance Guideline shall provide the internal operational rules of eligibility criteria and guides the due diligence process of identifying and assessing green, social and sustainable financing for the issuance of sustainable finance instruments. </t>
    </r>
    <r>
      <rPr>
        <b/>
        <sz val="11"/>
        <rFont val="Calibri"/>
        <family val="2"/>
        <scheme val="minor"/>
      </rPr>
      <t>The internal eligibility criteria follow those of the EU Taxonomy Delegated Act from April 2021.</t>
    </r>
    <r>
      <rPr>
        <sz val="11"/>
        <rFont val="Calibri"/>
        <family val="2"/>
        <scheme val="minor"/>
      </rPr>
      <t xml:space="preserve">
However, Erste Group makes a fundamental distinction between the ‘sustainable financing’, which is provided with targets, and ‘EU taxonomy-aligned financing’, whereby the latter is always to be understood as a subset of the former, as it also fulfils its criteria.
The reason for this conceptual distinction is due to both the complexity and restrictions of EU taxonomy. In the reporting period, the taxonomy provided technical screening criteria merely for some 70 economic activities. Furthermore, providing evidence for alignment assessments presents significant challenges for our customers. Given the massive amount of reporting required under the EU taxonomy, its application is currently limited by law to (non) financial entities that are subject to NFRD reporting obligations. This means that small and medium-sized companies, which form an important customer portfolio segment for Erste Group, will largely remain unaffected.
These restrictions and the current focus of the EU taxonomy have prompted us to define the term ‘sustainable financing’ in a more portfolio-appropriate way. Essentially, the aim is to ensure that financed economic activities that are not yet recognised as taxonomy-aligned according to the EU criteria catalogue can nevertheless make a demonstrable, significant contribution to the green transition and are sustainable in this respect.
For the purposes of classifying specific financing activities as sustainable or not sustainable, Erste Group’s Sustainable Finance Guideline (SFG) has set out the relevant criteria within a comprehensive due diligence process that relies on the criteria of the EU taxonomy as a reference point and aims to identify investments designed to transition existing climate and environmental activities towards a climate-neutral, climate-resilient and environmentally sustainable economy.
The SFG allows capital flows to be channelled in a targeted manner towards the green transformation and ensures a significant contribution to environmental protection. Customer groups that are currently excluded from the EU taxonomy disclosure regulations are also included and their limited capacity to provide information is taken into account. Principally, Erste Group prioritises assessing the whole set of criteria defined under the EU taxonomy. However, where customers fail to provide sufficient information and to present evidence of meeting the taxonomy’s DNSH and/or MSS criteria, we will perform a less complex in-house DNSH and MSS screening.
In 2023 Erste Group’s new business in commercial financing, in the core markets, reached EUR 2bln in energy efficient buildings, EUR 486mln in renewable energy, EUR 127mln in transportation and EUR 240mln in other sectors. In terms of sustainable retail mortgages, Erste Group has reached a total financing volume of EUR 10.7bln at the end of 2023.
Erste Group aims to reach a share of 25% sustainable corporate financing by 2026 and 15% of sustainable retail mortgages by 2027. 
Erste Group Bank AG acted as bookrunner for a large number of green bonds and arranged the issuance of green/social/sustainable bonds for companies, sovereigns and supranational organizations with a total volume of approximately EUR 17.5bln.
Erste Group's investment company, Erste Asset Management (EAM), is signatory of PRI (Principles for Responsible Investment) since 2009. EAM is one of the leading providers of sustainable investment funds in Austria and CEE region. In total, EAM managed approximately EUR 78.2bln as of year-end 2023. Of this, the internally managed assets of the investment funds that promote the environmental and/or social characteristics in the categories ESG Impact, ESG Responsible and ESG Integration, including real estate assets promoting environmental and/or social characteristics, amounted to EUR 16.6bln, divided into a total of 98 investment funds, which are divided into mutual funds, special funds and individual mandates.</t>
    </r>
  </si>
  <si>
    <t>Policies and procedures relating to direct and indirect engagement with new or existing counterparties on their strategies to mitigate and reduce environmental risks</t>
  </si>
  <si>
    <r>
      <t xml:space="preserve">The </t>
    </r>
    <r>
      <rPr>
        <b/>
        <sz val="11"/>
        <rFont val="Calibri"/>
        <family val="2"/>
        <scheme val="minor"/>
      </rPr>
      <t xml:space="preserve">Code of Conduct </t>
    </r>
    <r>
      <rPr>
        <sz val="11"/>
        <rFont val="Calibri"/>
        <family val="2"/>
        <scheme val="minor"/>
      </rPr>
      <t xml:space="preserve">provides guidance for our actions and defines binding rules for our daily business activities. It describes what is important to us and underlines our commitment to act as a good corporate citizen. The Code of Conduct shows that we need to act responsibly, respectfully and sustainably in everything we do.
With respect to the measures taken to mitigate the risks associated with ESG factors, the Group </t>
    </r>
    <r>
      <rPr>
        <b/>
        <sz val="11"/>
        <rFont val="Calibri"/>
        <family val="2"/>
        <scheme val="minor"/>
      </rPr>
      <t>Responsible Financing Policy</t>
    </r>
    <r>
      <rPr>
        <sz val="11"/>
        <rFont val="Calibri"/>
        <family val="2"/>
        <scheme val="minor"/>
      </rPr>
      <t xml:space="preserve"> defines harmful socio-environmental activities that are excluded from financing and banking services. The main focus of the policy is on climate protection through the alignment of Erste Group’s energy financing in line with the Paris Agreement, global warming limitation, the prevention of extensive environmental degradation and measures to preserve biodiversity through restraining from arctic oil and gas financing and unconventional mining practices but also with very selective participation in hydropower projects. In addition, the policy aims to limit the impact of socially harmful activities, such as the weapons and gaming industry. The Responsible Financing Policy was recently updated in May 2024. The new version was aligned with the Corporates &amp; Markets Board and approved by the Holding Board. In the oil and gas sector an exclusion of expansion projects was added. This refers to direct financing of oil and gas exploration projects and greenfield development. Exceptions for these criteria apply in case the project supports the independence from Russia or is necessary for the national energy security within Europe. In addition, financial services for specific upstream and midstream projects in unconventional sectors (such as fracking) were excluded. Clients with more than 20% turnover in unconventional sectors are excluded from general purpose financing. Biodiversity was added as a completely new sector to the policy. Erste Group will not finance activities which impact protected areas (e.g., Natura 2000). 
Erste Group took a significant step with the requirement to end coal financing by 2030. However, energy supply must also be secured in the current situation in the CEE region. In line with our social commitment, we decided to prolong the checkpoint of coal phase-out plans of our clients until the end of 2025. We believe that this timeframe is sufficient to recalibrate the plans of coal to gas conversions to a renewable source transition. In view of the current energy crisis, nuclear energy is recognized as a necessary transition technology. In line with our commitment to the region, we support projects that provide the highest level of safety, as well as solutions for the long-term management of nuclear waste in accordance with the EU taxonomy. The Policy is available on the website: </t>
    </r>
    <r>
      <rPr>
        <sz val="11"/>
        <color rgb="FF0070C0"/>
        <rFont val="Calibri"/>
        <family val="2"/>
        <scheme val="minor"/>
      </rPr>
      <t>Sustainability/ESG - the principles of Erste Group | Erste Group Bank AG (</t>
    </r>
    <r>
      <rPr>
        <i/>
        <sz val="11"/>
        <color rgb="FF0070C0"/>
        <rFont val="Calibri"/>
        <family val="2"/>
        <scheme val="minor"/>
      </rPr>
      <t>see link in the next column</t>
    </r>
    <r>
      <rPr>
        <sz val="11"/>
        <color rgb="FF0070C0"/>
        <rFont val="Calibri"/>
        <family val="2"/>
        <scheme val="minor"/>
      </rPr>
      <t xml:space="preserve">).
</t>
    </r>
    <r>
      <rPr>
        <sz val="11"/>
        <rFont val="Calibri"/>
        <family val="2"/>
        <scheme val="minor"/>
      </rPr>
      <t xml:space="preserve">
Within credit risk portfolio, engagement with counterparties on the topic of environmental factors involves the Group’s </t>
    </r>
    <r>
      <rPr>
        <b/>
        <sz val="11"/>
        <rFont val="Calibri"/>
        <family val="2"/>
        <scheme val="minor"/>
      </rPr>
      <t>ESG Assessment Questionnaire</t>
    </r>
    <r>
      <rPr>
        <sz val="11"/>
        <rFont val="Calibri"/>
        <family val="2"/>
        <scheme val="minor"/>
      </rPr>
      <t>, which provides a comprehensive assessment for large corporate, commercial real estate and commercial residential real estate (Wohnbau) transactions within the credit application and approval process. The questionnaire enables the Group to identify clients which are prone to environmental, climate, social and governance risks, and facilitates data collection on the environmental footprint of clients, including CO2e emissions, water consumption and waste, for example. It is updated at least annually and allows us to assess the impact of ESG factors on credit risk. Depending on the information provided, some questions may also require an in-depth assessment in order to understand the nature and severity of the ESG risks to which the client is exposed. In 2023, in order to support achieving the group’s decarbonization targets, additional lending guidance has been introduced for large corporates, depending on whether the company has formulated a plan to reduce its carbon footprint.
For further information, please see below the section related to risk management processes used to identify, measure and monitor activities and exposures sensitive to environmental risk (section l).
For commercial real estate, an integral component of the questionnaire assesses the environmental footprint of a building from a technical perspective, where several data points are taken from the Technical Object Rating [</t>
    </r>
    <r>
      <rPr>
        <i/>
        <sz val="11"/>
        <rFont val="Calibri"/>
        <family val="2"/>
        <scheme val="minor"/>
      </rPr>
      <t>Technical Object Rating (TOR) is a brief assessment of the technical status of a commercial building</t>
    </r>
    <r>
      <rPr>
        <sz val="11"/>
        <rFont val="Calibri"/>
        <family val="2"/>
        <scheme val="minor"/>
      </rPr>
      <t xml:space="preserve">].
In Erste Group, all ESG assessments are digital and collected in a centralized solution (hub), making them accessible and available across the entire group, which offers the possibility to use the information for multiple purposes. Engagement with the client further includes active discussion with regards to environmental risks and opportunities relevant to the business model as well as the data the client is able to provide.
For SME clients and smaller real estate transactions, an </t>
    </r>
    <r>
      <rPr>
        <b/>
        <sz val="11"/>
        <rFont val="Calibri"/>
        <family val="2"/>
        <scheme val="minor"/>
      </rPr>
      <t>ESG Factor Heatmap</t>
    </r>
    <r>
      <rPr>
        <sz val="11"/>
        <rFont val="Calibri"/>
        <family val="2"/>
        <scheme val="minor"/>
      </rPr>
      <t xml:space="preserve"> is used as a risk assessment and management instrument to identify certain segments that may be exposed to ESG risk factors. The ESG Factor Heatmap combines the relevance of climate, environmental, social and governance risk factors, utilising a granular segmentation of industry sectors of the portfolio, and allows for a differentiated approach as the relevance of individual risk drivers may differ, depending on the nature of the respective (sub)sectors a company operates in. For further information regarding the ESG Factor Heatmap, please see below the section related to risk management processes used to identify, measure and monitor activities and exposures sensitive to environmental risk (section l).</t>
    </r>
  </si>
  <si>
    <t>Sustainability/ESG - the principles of Erste Group | Erste Group Bank AG</t>
  </si>
  <si>
    <t>Responsibilities of the management body for setting the risk framework, supervising and managing the implementation of the objectives, strategy and policies in the context of environmental risk management covering relevant transmission channels</t>
  </si>
  <si>
    <r>
      <t xml:space="preserve">Erste Group’s </t>
    </r>
    <r>
      <rPr>
        <b/>
        <sz val="11"/>
        <rFont val="Calibri"/>
        <family val="2"/>
        <scheme val="minor"/>
      </rPr>
      <t>ESG governance</t>
    </r>
    <r>
      <rPr>
        <sz val="11"/>
        <rFont val="Calibri"/>
        <family val="2"/>
        <scheme val="minor"/>
      </rPr>
      <t xml:space="preserve"> is driven by the fact that environmental risk is considered as a transversal risk influencing the “classical” risk types such as credit, market and operational risk, thus the existing well-established committees and board structure are used to deal with environmental risks.
Furthermore, additional sustainability committees have been established. ESG governance bodies comprise the supervisory board level, the management board level as well as business and function-specific levels. The </t>
    </r>
    <r>
      <rPr>
        <b/>
        <sz val="11"/>
        <rFont val="Calibri"/>
        <family val="2"/>
        <scheme val="minor"/>
      </rPr>
      <t>ESG specific committees</t>
    </r>
    <r>
      <rPr>
        <sz val="11"/>
        <rFont val="Calibri"/>
        <family val="2"/>
        <scheme val="minor"/>
      </rPr>
      <t xml:space="preserve"> are detailed in the chapter dedicated to Governance risk as well as in the Non-financial Report as of year-end 2023.</t>
    </r>
  </si>
  <si>
    <t>Management body's integration of short-, medium- and long-term effects of environmental factors and risks, organisational structure both within business lines and internal control functions</t>
  </si>
  <si>
    <r>
      <t xml:space="preserve">In accordance with the aforementioned, environmental risks are treated within the existing organisational risk management structure where each risk owner is responsible for influencing environmental risk (independently whether short/medium/long term) on his/her area, thus: 
- </t>
    </r>
    <r>
      <rPr>
        <b/>
        <sz val="11"/>
        <rFont val="Calibri"/>
        <family val="2"/>
        <scheme val="minor"/>
      </rPr>
      <t>Enterprise-wide Risk Management</t>
    </r>
    <r>
      <rPr>
        <sz val="11"/>
        <rFont val="Calibri"/>
        <family val="2"/>
        <scheme val="minor"/>
      </rPr>
      <t xml:space="preserve"> ensures the integration of ESG into the Risk Appetite Framework, Risk Materiality Assessment and Stress Testing Framework; it also performs carbon footprint calculation, interim target setting for Net Zero transition of our portfolio and inclusion of ESG in risk reporting.
- </t>
    </r>
    <r>
      <rPr>
        <b/>
        <sz val="11"/>
        <rFont val="Calibri"/>
        <family val="2"/>
        <scheme val="minor"/>
      </rPr>
      <t xml:space="preserve">Credit Risk Portfolio </t>
    </r>
    <r>
      <rPr>
        <sz val="11"/>
        <rFont val="Calibri"/>
        <family val="2"/>
        <scheme val="minor"/>
      </rPr>
      <t xml:space="preserve">ensures the integration of ESG factors into industry strategies and set interim targets for Net Zero portfolio transition for specific industries (where client engagement is needed); importantly, it ensures that a proper due diligence is implemented into underwriting and collateral management processes.
- </t>
    </r>
    <r>
      <rPr>
        <b/>
        <sz val="11"/>
        <rFont val="Calibri"/>
        <family val="2"/>
        <scheme val="minor"/>
      </rPr>
      <t>Operational and Non-Financial Risk</t>
    </r>
    <r>
      <rPr>
        <sz val="11"/>
        <rFont val="Calibri"/>
        <family val="2"/>
        <scheme val="minor"/>
      </rPr>
      <t xml:space="preserve"> governs ESG integration into the existing NFR risk management process and ensures the adequate impact on the operational risk capital requirements.
- </t>
    </r>
    <r>
      <rPr>
        <b/>
        <sz val="11"/>
        <rFont val="Calibri"/>
        <family val="2"/>
        <scheme val="minor"/>
      </rPr>
      <t>Market &amp; Liquidity Risk Management</t>
    </r>
    <r>
      <rPr>
        <sz val="11"/>
        <rFont val="Calibri"/>
        <family val="2"/>
        <scheme val="minor"/>
      </rPr>
      <t xml:space="preserve"> contribute to the ESG risk assessment in the respective area.</t>
    </r>
  </si>
  <si>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</si>
  <si>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ESG risks as transversal risks in Erste Group’s risk taxonomy are reflected not only in its Risk Strategy and Risk Materiality Assessment but also in its Risk Appetite Framework. Any development above the thresholds and their respective actions are handled based on the governance defined for the regular risk management process explained in the chapter Group-wide Risk and Capital Management, sub-chapter Risk Appetite.
The allocation of tasks and responsibilities in the risk management framework are detailed further.
Within the Credit Committee, risk associated with environmental, social and governance factors are considered as part of the credit application, reflecting the ESG Assessment Questionnaire result. It is a requirement to attach the results of the questionnaire to the credit application, where applicable (as detailed later in this chapter), and it forms a part of the credit application and approval process, according to the established credit approval authorities of the Group. 
The Group's policies, together with the client and transaction environmental assessment (the latter applicable for certain real estate projects, as detailed later in this chapter), enable risk managers and other decision makers to make lending decisions in line with the Group's risk strategy. The ESG Assessment Questionnaire also includes a “risk meter” indicating the level of ESG data available from the counterparty, specifically if the company has formulated a plan to reduce its carbon footprint. Credit applications of large corporate counterparties that are considered highly contributing to climate change, not having a communication transition plan, and applying for a lending policy exception, have to be approved by the Holding Credit Committee.  
The bylaws of the relevant credit committees define the committee composition and representation. They also define voting rules as well as veto rights to relevant members with regards to credit application and approval process of clients / client groups with a critical ESG assessment.
The reputational risk impact arising from ESG might also be decided by the Regional Conduct Committee (ROCC), depending on risk level, e.g., reputational risk in connection with credit decisions is delegated by ROCC to Credit Committee.</t>
  </si>
  <si>
    <t>Lines of reporting and frequency of reporting relating to environmental risk</t>
  </si>
  <si>
    <r>
      <t xml:space="preserve">ESG risks as part of the </t>
    </r>
    <r>
      <rPr>
        <b/>
        <sz val="11"/>
        <rFont val="Calibri"/>
        <family val="2"/>
        <scheme val="minor"/>
      </rPr>
      <t>internal reporting framework</t>
    </r>
    <r>
      <rPr>
        <sz val="11"/>
        <rFont val="Calibri"/>
        <family val="2"/>
        <scheme val="minor"/>
      </rPr>
      <t xml:space="preserve"> are currently covered by a set of reports as elaborated below.
The </t>
    </r>
    <r>
      <rPr>
        <b/>
        <sz val="11"/>
        <rFont val="Calibri"/>
        <family val="2"/>
        <scheme val="minor"/>
      </rPr>
      <t>ESG Risk Materiality Assessment</t>
    </r>
    <r>
      <rPr>
        <sz val="11"/>
        <rFont val="Calibri"/>
        <family val="2"/>
        <scheme val="minor"/>
      </rPr>
      <t xml:space="preserve"> (RMA) results are reported as part of the RMA board presentation, at least once a year or on an ad-hoc basis in order to address changes in the operating environment.
The </t>
    </r>
    <r>
      <rPr>
        <b/>
        <sz val="11"/>
        <rFont val="Calibri"/>
        <family val="2"/>
        <scheme val="minor"/>
      </rPr>
      <t>Group Risk Report</t>
    </r>
    <r>
      <rPr>
        <sz val="11"/>
        <rFont val="Calibri"/>
        <family val="2"/>
        <scheme val="minor"/>
      </rPr>
      <t>, as one of the most comprehensive risk reports, includes a chapter dedicated to ESG topics in the risk area since year-end 2021. Initial focus was on quarterly developments of portfolio per ESG Factor Heatmap (covering Environmental, Social and Governance risks), overview of financed emissions, and other key ESG developments in the risk area, such as: risk materiality assessment, etc. Further on, the chapter has been enhanced to reflect the developments in the field, including details related to stress test, physical risk associated with the Erste Group portfolio, as well as decarbonisation targets set for the first four portfolio segments covered by the pilot phase. In 2023, reporting was extended to monitoring relevant emission levels against the ESG ICAAP quantitative indicators within risk appetite of the Group in four priority sectors (housing mortgages, commercial real estate, energy production and heat &amp; steam production). For year-end 2023 report, further details have been introduced, such as: distribution and development of data quality score for emissions calculation, EPC energy level distribution for Real Estate in carbon footprint calculation, additional decarbonization targets set for carbon intensive sectors (i.e., cement, auto manufacturing, iron steel, oil &amp; gas). In the upcoming period, an additional level of detail will be added to existing topics, if applicable, and according to their implementation and availability. The current frequency of the Group Risk Report is quarterly and is presented to the Management Board as well as the Supervisory Board.
The achievement rate of Erste Group annual as well as long-term targets with regards to the generation of Sustainable Financing is monitored monthly and presented to the respective target owners. They are primarily group and local Business Board Members responsible for Retail and Corporate as well as corresponding Board-1 managers (e.g., Head of Commercial Real Estate, Head of Large Corporate, etc.)
The report illustrates both the absolute size of the Sustainable Financing portfolio as well as its relative share in the total lending portfolio.
From September 2023 onwards, a broader “</t>
    </r>
    <r>
      <rPr>
        <b/>
        <sz val="11"/>
        <rFont val="Calibri"/>
        <family val="2"/>
        <scheme val="minor"/>
      </rPr>
      <t>ESG KPI Monitoring” Report</t>
    </r>
    <r>
      <rPr>
        <sz val="11"/>
        <rFont val="Calibri"/>
        <family val="2"/>
        <scheme val="minor"/>
      </rPr>
      <t xml:space="preserve"> was introduced, now combining the tracking of Sustainable Finance and Decarbonization targets. The intention has been to offer one dedicated ESG KPI Report to top management including management boards on group and local level, which in turn pulls and recycles information from already established reports (e.g., Green Investment Report, Group Risk Report). It is produced and published monthly.
As indicated above in section d, data collected on counterparties via the </t>
    </r>
    <r>
      <rPr>
        <b/>
        <sz val="11"/>
        <rFont val="Calibri"/>
        <family val="2"/>
        <scheme val="minor"/>
      </rPr>
      <t>ESG Assessment Questionnaire</t>
    </r>
    <r>
      <rPr>
        <sz val="11"/>
        <rFont val="Calibri"/>
        <family val="2"/>
        <scheme val="minor"/>
      </rPr>
      <t xml:space="preserve"> is stored digitally in a central hub, allowing decision makers to access the data. The assessment is done with every annual review of a counterparty and/or as a result of a new lending request, renegotiated transactions or transactions requiring contractual changes, and its results are reported to the relevant approval authorities.
Within collateral management, we collect Energy Performance Certificates upon new financing requests and/or at the time of valuations. We report coverage quarterly in our </t>
    </r>
    <r>
      <rPr>
        <b/>
        <sz val="11"/>
        <rFont val="Calibri"/>
        <family val="2"/>
        <scheme val="minor"/>
      </rPr>
      <t>Group Collateral Report</t>
    </r>
    <r>
      <rPr>
        <sz val="11"/>
        <rFont val="Calibri"/>
        <family val="2"/>
        <scheme val="minor"/>
      </rPr>
      <t xml:space="preserve">, and monitor the data collection efforts through Data Quality Indicators. As of 2024, physical risk data of collaterals is also reported. Going forward, we will continue to enhance our risk reporting and monitoring framework. 
The development of single risk decisions (i.e., NFR decisions) is reported to the ROCC quarterly as part of the overall </t>
    </r>
    <r>
      <rPr>
        <b/>
        <sz val="11"/>
        <rFont val="Calibri"/>
        <family val="2"/>
        <scheme val="minor"/>
      </rPr>
      <t>NFR-dashboard</t>
    </r>
    <r>
      <rPr>
        <sz val="11"/>
        <rFont val="Calibri"/>
        <family val="2"/>
        <scheme val="minor"/>
      </rPr>
      <t>.</t>
    </r>
  </si>
  <si>
    <t>(i)</t>
  </si>
  <si>
    <t>Alignment of the remuneration policy with institution's environmental risk-related objectives</t>
  </si>
  <si>
    <t>As regards the remuneration policy and whether environmental and social risks are included, the performance criteria and their impact on the variable remuneration (10% - 15%) of the Management Board of Erste Group Bank AG are determined by the Supervisory Board at the beginning of the financial year. The individual strategic targets include ESG targets and are defined in detail in the scorecard of the respective board member, and the achievement of these is evaluated at the end of the performance period. ESG related targets are in line with the focus areas Holistic ESG performance, Green Transition – Green financing &amp; Net Zero transition and Equal Opportunities. ESG targets are cascaded in the organization (Divisions and hierarchical level as appropriate).
Details of ESG performance criteria for Board members in 2023:
- Maintain a good ESG performance of Erste Group, assessed by external ratings (MSCI, ISS ESG, SUSTAINALYTICS) - shared by all board members
- Support of the Portfolio Net Zero Transition (Net Zero target setting) - shared by risk, finance and business board members
- Transparent investor engagement on main ESG actions, measures and progress toward objectives – assigned to Chief Executive Officer
- Achievement of gender diversity target in top management group-wide – assigned to Chief Executive Officer
- Increase of sustainable retail mortgages (target volume of new sustainable retail mortgages) - assigned to Chief Retail Officer
- Increase of sustainable corporate financing (target volume of new sustainable corporate financing) - assigned to Chief Corporates and Markets Officer
- Increasing the zero-carbon electricity sourcing – assigned to Chief Financial Officer
- Implementation of ECB ESG Action Plan – assigned to Chief Risk Officer
- Ensure Erste Digital system support for ESG Data Management and the Green Asset Screening design and implementation – assigned to Chief Operations Officer
Non-financial performance targets are also applied to local board members (representing 10% of variable compensation) and Board-1 managers, where the focus is on green transition and diversity.
At the end of 2023, the ESG performance criteria for Board members underwent a revision. The revised ESG performance criteria, which became effective in 2024, are presented in the "Governance" chapter of the Non-financial Report 2023.</t>
  </si>
  <si>
    <t>(j)</t>
  </si>
  <si>
    <t>Integration of short-, medium- and long-term effects of environmental factors and risks in the risk framework</t>
  </si>
  <si>
    <r>
      <t>The group risk framework considers short-, medium- and long-term effects through several different perspectives. 
The severity of the impact is assessed on a yearly basis during the bank´s Risk Materiality Assessment (RMA). We evaluate their impacts in the short-term as well as in medium- to long-term horizons, capturing probable future developments on top of the current risk assessment. This temporal approach enables us to address CE risks and their transmission channels effectively over different time frames. In this regard, the definitions of the time span may differ across the risks depending on their nature, but in general the following interpretation is in place:
- short-term is defined up to 2 years based on actuals,
- medium-term outlook 3-5 years, and
- long-term outlook above 5 years (up to 2050) [</t>
    </r>
    <r>
      <rPr>
        <i/>
        <sz val="11"/>
        <rFont val="Calibri"/>
        <family val="2"/>
        <scheme val="minor"/>
      </rPr>
      <t>We take an extended view beyond 2050 when assessing physical climate risks in the long term. This is because physical risks from climate change are expected to materialize mostly from the middle of the century due to the lag in the global climate system</t>
    </r>
    <r>
      <rPr>
        <sz val="11"/>
        <rFont val="Calibri"/>
        <family val="2"/>
        <scheme val="minor"/>
      </rPr>
      <t>.]
Climate stress testing, first conducted during the ECB’s pioneering Climate Stress Test, considers multiple time-frames. The stress test results help to identify portfolios with higher sensitivity to specific risk factors and time-frames. In 2023, climate stress testing focused on short-term physical risk impacts. Please see section n for further details.
Climate change risks, both transitional and physical, and other environmental risks, such as environmental degradation and animal welfare, are integrated into the Risk Materiality Assessment of Erste Group. The potential environmental risk impact was assessed by taking into account results of the ESG supervisory stress test for the transition risk and the internal stress test on short-term physical risk. Details on the general concept of the Risk Materiality Assessment as a senior management tool, the underlying initiatives and data sources, as well as the latest results and their implications on the capital and liquidity risk profile can be found further in sections n and o.</t>
    </r>
  </si>
  <si>
    <t>(k)</t>
  </si>
  <si>
    <t>Definitions, methodologies and international standards on which the environmental risk management framework is based</t>
  </si>
  <si>
    <r>
      <t xml:space="preserve">When it comes to how ESG risks are defined in Erste Group, they are defined as the risk of losses arising from any negative financial impact on the institution stemming from the current or prospective impacts of environmental, social or governance (ESG) factors on the institution’s counterparties or invested assets.
Environmental risk means the risk of losses arising from any negative financial impact on the institution stemming from the current or prospective impacts of environmental factors on the institution’s counterparties or invested assets, including factors related to the transition towards the following environmental objectives:
- climate change mitigation;
- climate change adaptation;
- the sustainable use and protection of water and marine resources;
- the transition to a circular economy;
- pollution prevention and control;
- the protection and restoration of biodiversity and ecosystems.
</t>
    </r>
    <r>
      <rPr>
        <b/>
        <sz val="11"/>
        <rFont val="Calibri"/>
        <family val="2"/>
        <scheme val="minor"/>
      </rPr>
      <t xml:space="preserve">Environmental risk </t>
    </r>
    <r>
      <rPr>
        <sz val="11"/>
        <rFont val="Calibri"/>
        <family val="2"/>
        <scheme val="minor"/>
      </rPr>
      <t xml:space="preserve">includes both physical risk or damages (like impact of extreme weather events) and transition risk, i.e. creating additional costs and capital expenditure need for transition of business activities and sectors to an environmentally sustainable economy (by legislation, technology standards, or market conformity and customer preferences), or in some cases damages through liabilities (for negative impacts by products, policies or pollution events). Physical risks can demonstrate through events of acute physical risks (most prominently weather-related events) or chronic physical risks (arise from longer-term changes in the climate, such as reduced water availability, biodiversity loss and changes in land and soil productivity).
</t>
    </r>
    <r>
      <rPr>
        <b/>
        <sz val="11"/>
        <rFont val="Calibri"/>
        <family val="2"/>
        <scheme val="minor"/>
      </rPr>
      <t>Social risk</t>
    </r>
    <r>
      <rPr>
        <sz val="11"/>
        <rFont val="Calibri"/>
        <family val="2"/>
        <scheme val="minor"/>
      </rPr>
      <t xml:space="preserve"> means the risk of losses arising from any negative financial impact on the institution stemming from the current or prospective impacts of social factors on its counterparties or invested assets. They mostly materialize due to poor standards of respecting elementary rights, inclusiveness, or ineffective labour relations and unfair, untransparent or malleus customer practices. Social risks materialize mostly through damages to reputation, ineffective or even disrupting operations or loss of critical labour force, and finally through financial claims and liabilities due to improper practices.
</t>
    </r>
    <r>
      <rPr>
        <b/>
        <sz val="11"/>
        <rFont val="Calibri"/>
        <family val="2"/>
        <scheme val="minor"/>
      </rPr>
      <t>Governance risk</t>
    </r>
    <r>
      <rPr>
        <sz val="11"/>
        <rFont val="Calibri"/>
        <family val="2"/>
        <scheme val="minor"/>
      </rPr>
      <t xml:space="preserve"> means the risk of losses arising from any negative financial impact on the institution stemming from the current or prospective impacts of governance factors on the institution’s counterparties or invested assets. They are prominently related to poor or intransparent company governance measures, missing or weak code of conduct including lack of substantiated policies on anti-money laundering, briberies and corruption, or tax citizenship. Governance risk can arise also from governance events from poor management of critical supply chain. Materializing governance risks can significantly damage the faith and trust of customers and investors, and potentially leading to loss of revenue, higher funding costs or penalties and such affecting its ability to conduct business over the longer-term.
Erste Group reports annually on sustainability strategy, goals, achievements, opportunities and risks in accordance with the GRI Standards 2021 and follow the recommendations of the Task Force on Climate Related Financial Disclosures (TCFD), and follows the EC Guideline of Climate and Environmental risks.
Erste Group has decided to include the (consolidated) Non-financial Report in its annual report, thus fulfilling its obligations under sections 243b and 267a of the Austrian Commercial Code (UGB).</t>
    </r>
  </si>
  <si>
    <t>(l)</t>
  </si>
  <si>
    <t>Processes to identify, measure and monitor activities and exposures (and collateral where applicable) sensitive to environmental risks, covering relevant transmission channels</t>
  </si>
  <si>
    <r>
      <t xml:space="preserve">Within the credit risk area, a process for identifying and monitoring environmental risks is initiated as a result of a new lending request, renegotiated transactions or transactions requiring contractual changes, as well as within the annual review of a counterparty. Firstly, the Group's </t>
    </r>
    <r>
      <rPr>
        <b/>
        <sz val="11"/>
        <rFont val="Calibri"/>
        <family val="2"/>
        <scheme val="minor"/>
      </rPr>
      <t>ESG Factor Heatmap</t>
    </r>
    <r>
      <rPr>
        <sz val="11"/>
        <rFont val="Calibri"/>
        <family val="2"/>
        <scheme val="minor"/>
      </rPr>
      <t xml:space="preserve"> takes climate, environmental, social and governance risk factors into account, which are relevant in our regions, in order to identify and assess ESG risks and opportunities. The heatmap covers all sectors to which Erste Group has exposure to, and assigns industries into low, medium, high and very high ESG classifications. It is reviewed on an annual basis. It is embedded in the internal processes and used as an integral part of the lending standards, the credit process, for active portfolio management and the definition of industry strategies according to the relevant industry specific ESG factors. The ESG Factor Heatmap is also used for the ESG assessment of SMEs.
Secondly, for all large corporates, real estate projects which have an exposure &gt; EUR 20mln, an individual </t>
    </r>
    <r>
      <rPr>
        <b/>
        <sz val="11"/>
        <rFont val="Calibri"/>
        <family val="2"/>
        <scheme val="minor"/>
      </rPr>
      <t>ESG Assessment Questionnaire</t>
    </r>
    <r>
      <rPr>
        <sz val="11"/>
        <rFont val="Calibri"/>
        <family val="2"/>
        <scheme val="minor"/>
      </rPr>
      <t xml:space="preserve"> shall be performed. Besides social and governance questions, a wide range of environmental risks are covered in the questionnaire, including animal welfare, waste and pollution, water use, impact on endangered zones and other environmental impacts, which are identified and reflected in the assessment. Depending on the information available from the counterparty and the assessed sensitivity/vulnerability to environmental risks, an </t>
    </r>
    <r>
      <rPr>
        <b/>
        <sz val="11"/>
        <rFont val="Calibri"/>
        <family val="2"/>
        <scheme val="minor"/>
      </rPr>
      <t xml:space="preserve">in-depth assessment </t>
    </r>
    <r>
      <rPr>
        <sz val="11"/>
        <rFont val="Calibri"/>
        <family val="2"/>
        <scheme val="minor"/>
      </rPr>
      <t xml:space="preserve">may be required in order to understand the nature and severity of the environmental risks to which the client is exposed.
Similarly, counterparties having significant exposure to physical risk (e.g., floods, heavy storms, droughts, etc.) shall undergo an </t>
    </r>
    <r>
      <rPr>
        <b/>
        <sz val="11"/>
        <rFont val="Calibri"/>
        <family val="2"/>
        <scheme val="minor"/>
      </rPr>
      <t>in-depth assessment</t>
    </r>
    <r>
      <rPr>
        <sz val="11"/>
        <rFont val="Calibri"/>
        <family val="2"/>
        <scheme val="minor"/>
      </rPr>
      <t xml:space="preserve">. The identified key environmental risks aim to determine the possible impact on the counterparty's financial performance (e.g., environmental risks driving lower profitability or increased legal costs).
In the </t>
    </r>
    <r>
      <rPr>
        <b/>
        <sz val="11"/>
        <rFont val="Calibri"/>
        <family val="2"/>
        <scheme val="minor"/>
      </rPr>
      <t>corporate rating model</t>
    </r>
    <r>
      <rPr>
        <sz val="11"/>
        <rFont val="Calibri"/>
        <family val="2"/>
        <scheme val="minor"/>
      </rPr>
      <t xml:space="preserve">, a soft fact question covering the counterparty’s environmental impact is also assessed. 
Another dimension Erste Group focuses on is the incorporation of </t>
    </r>
    <r>
      <rPr>
        <b/>
        <sz val="11"/>
        <rFont val="Calibri"/>
        <family val="2"/>
        <scheme val="minor"/>
      </rPr>
      <t>ESG factors in collateral management and real estate valuations</t>
    </r>
    <r>
      <rPr>
        <sz val="11"/>
        <rFont val="Calibri"/>
        <family val="2"/>
        <scheme val="minor"/>
      </rPr>
      <t xml:space="preserve">. The incorporation of environmental factors to collateral management, in particular valuations, looks at the lifetime of the asset and is therefore applicable for the medium- to long-term time-horizon.
In internal valuations, energy efficiency of buildings and physical risks play an important role. The energy efficiency assessment is based on Energy Performance Certificates (EPC) that are requested from the client or, if available, sourced from public registers in certain countries. Previously, Erste Group has implemented several actions in order to increase the coverage of EPC data, such as automated data capture, extraction, and processing for certificates and establishing data KPIs to increase data availability. There is a regular (quarterly) monitoring where the coverage of the EPC availability as well as its data quality is assessed and communicated to senior management. Additional actions and enhancements of established processes will continue to be implemented in order to further increase EPC data availability throughout the Group (including sharing of best practices such as Optical Character Recognition solutions through Group entities). Nevertheless, improving the EPC coverage in Erste Group, particularly for existing collateral stock, remains a challenge. This is because banks do not have access to a harmonized central database for EPCs available in the region, which limits the entities’ capabilities to improve to a level which is reachable for countries where such central databases are established.
Up-to-date </t>
    </r>
    <r>
      <rPr>
        <b/>
        <sz val="11"/>
        <rFont val="Calibri"/>
        <family val="2"/>
        <scheme val="minor"/>
      </rPr>
      <t xml:space="preserve">information on physical risks </t>
    </r>
    <r>
      <rPr>
        <sz val="11"/>
        <rFont val="Calibri"/>
        <family val="2"/>
        <scheme val="minor"/>
      </rPr>
      <t xml:space="preserve">is gathered and considered in the assessment of the evaluated asset. Furthermore, other negative contributions of the real estate asset to climate change (i.e., DNSH - Do No Significant Harm) are also assessed in the real estate valuations. 
For the assessment and management of physical risks, Erste Group uses Munich RE’s Location Risk Intelligence. Following an assessment in cooperation with the University of Graz, the Group identified key hazards and climate change scenarios relevant for its collateral portfolio, which was considered in the materiality assessment. The results of the assignment, highlighting the importance of river flood, fire weather stress, drought stress, sea level rise and heat stress, is integrated into the collateral management, incorporating an intermediate climate change scenario of 2-3°C by 2100 (Representative Concentration Pathway 4.5 / Shared Socioeconomic Pathway 2, developed by the Intergovernmental Panel on Climate Change) as a reasonable assumption. In case of the existence of very high physical risks of a location, the collateral value would be negatively affected.
In </t>
    </r>
    <r>
      <rPr>
        <b/>
        <sz val="11"/>
        <rFont val="Calibri"/>
        <family val="2"/>
        <scheme val="minor"/>
      </rPr>
      <t>large commercial real estate</t>
    </r>
    <r>
      <rPr>
        <sz val="11"/>
        <rFont val="Calibri"/>
        <family val="2"/>
        <scheme val="minor"/>
      </rPr>
      <t xml:space="preserve"> transactions, environmental aspects are part of the Technical Object Rating (TOR) and cover environmental risks such as waste, pollution, water use, land use, to name a few.
Everything described so far in this chapter is incorporated into the yearly </t>
    </r>
    <r>
      <rPr>
        <b/>
        <sz val="11"/>
        <rFont val="Calibri"/>
        <family val="2"/>
        <scheme val="minor"/>
      </rPr>
      <t>Risk Materiality Assessment</t>
    </r>
    <r>
      <rPr>
        <sz val="11"/>
        <rFont val="Calibri"/>
        <family val="2"/>
        <scheme val="minor"/>
      </rPr>
      <t xml:space="preserve"> for credit risk, which is described in greater detail in section n.
As the influence of ESG risks is expected to increase over time and in line with 2022 thematic review of climate-related and environmental (CE) risks, Erste Group has further improved and enhanced the method and process of assessment of the materiality to monitor the impact of ESG risks in </t>
    </r>
    <r>
      <rPr>
        <b/>
        <sz val="11"/>
        <rFont val="Calibri"/>
        <family val="2"/>
        <scheme val="minor"/>
      </rPr>
      <t>liquidity risk framework.</t>
    </r>
    <r>
      <rPr>
        <sz val="11"/>
        <rFont val="Calibri"/>
        <family val="2"/>
        <scheme val="minor"/>
      </rPr>
      <t xml:space="preserve"> Furthermore, ESG requirements were incorporated into the liquidity risk framework.
The materiality of ESG Risk in the </t>
    </r>
    <r>
      <rPr>
        <b/>
        <sz val="11"/>
        <rFont val="Calibri"/>
        <family val="2"/>
        <scheme val="minor"/>
      </rPr>
      <t xml:space="preserve">market risk </t>
    </r>
    <r>
      <rPr>
        <sz val="11"/>
        <rFont val="Calibri"/>
        <family val="2"/>
        <scheme val="minor"/>
      </rPr>
      <t xml:space="preserve">context is assessed in the yearly Risk Materiality Assessment. The vulnerability and readiness of sovereigns are mapped to a matrix and the percentage of exposure which is in the most vulnerable and least ready quantile of the matrix is measured against the overall exposure towards sovereigns. The exposure of the corporate security portfolio is mapped to the ESG Factor Heatmap and the exposure of the high and very high ESG risk is measured against the overall corporate exposure. Financial Institutions are currently not in scope of the Risk Materiality Assessment.
In addition, for single activities (transactions, onboarding, outsourcing etc.) the </t>
    </r>
    <r>
      <rPr>
        <b/>
        <sz val="11"/>
        <rFont val="Calibri"/>
        <family val="2"/>
        <scheme val="minor"/>
      </rPr>
      <t xml:space="preserve">Non-Financial Risk Management </t>
    </r>
    <r>
      <rPr>
        <sz val="11"/>
        <rFont val="Calibri"/>
        <family val="2"/>
        <scheme val="minor"/>
      </rPr>
      <t>process applies for the final acceptance of identified ESG-risks.</t>
    </r>
  </si>
  <si>
    <t>(m)</t>
  </si>
  <si>
    <t>Activities, commitments and exposures contributing to mitigate environmental risks</t>
  </si>
  <si>
    <r>
      <t xml:space="preserve">As our comprehensive analysis of the climate-related challenges, legislative and economic impacts of climate change in our region have shown, financing for or investing in companies exposed to physical and transitory climate risks poses a significant risk to our core business in the medium to long term. In addition, there is a risk of consequences, particularly in customer investment and advisory services, if products are advertised as "sustainable" that cannot withstand close scrutiny by the regulator ("greenwashing"). Penalties and a loss of reputation would be the consequences.
At the same time, negative impacts on the environment and society are possible if companies are financed or invested in that, for example, operate in an environmentally harmful manner and disregard fundamental human rights or the principles of good corporate governance. The establishment of sustainability criteria, on the other hand, has the effect that companies with negative sustainability impacts are avoided and that financial resources flow into companies and activities that contribute to the transformation.
</t>
    </r>
    <r>
      <rPr>
        <b/>
        <sz val="11"/>
        <rFont val="Calibri"/>
        <family val="2"/>
        <scheme val="minor"/>
      </rPr>
      <t>To mitigate the transition risk</t>
    </r>
    <r>
      <rPr>
        <sz val="11"/>
        <rFont val="Calibri"/>
        <family val="2"/>
        <scheme val="minor"/>
      </rPr>
      <t>, Erste Group has set itself the goal of reducing the emissions it finances along the net-zero path, on the one hand, and significantly increasing the share of short- and medium-term sustainable financing and investments, on the other side. Erste Group is therefore clearly committed to funding ambitious climate protection measures and to support customers in their transformation to transition the portfolio to net-zero greenhouse gas emissions by 2050. 
More details on activities and measures to mitigate environmental risks are published in the Non-financial Report 2023, Financed Emissions chapter as well as Sustainable Finance and Investment chapter.</t>
    </r>
  </si>
  <si>
    <t>(n)</t>
  </si>
  <si>
    <t>Implementation of tools for identification, measurement and management of environmental risks</t>
  </si>
  <si>
    <r>
      <t xml:space="preserve">Thus, the tools implemented and used in Erste Group to identify and manage ESG risks, including environmental risk, are listed herein.
</t>
    </r>
    <r>
      <rPr>
        <b/>
        <sz val="11"/>
        <rFont val="Calibri"/>
        <family val="2"/>
        <scheme val="minor"/>
      </rPr>
      <t>Stress testing</t>
    </r>
    <r>
      <rPr>
        <sz val="11"/>
        <rFont val="Calibri"/>
        <family val="2"/>
        <scheme val="minor"/>
      </rPr>
      <t xml:space="preserve"> is a critical risk management tool for Erste Group, offering a forward-looking view of the bank’s risk profile. A dedicated stress testing committee oversees the process, ensuring a comprehensive review across multiple business areas. Stress testing analyses are led by the Enterprise-wide Risk Management (ERM) division, with support for the data and calculations coming from other areas of the bank, such as controlling and asset and liability management.
</t>
    </r>
    <r>
      <rPr>
        <b/>
        <sz val="11"/>
        <rFont val="Calibri"/>
        <family val="2"/>
        <scheme val="minor"/>
      </rPr>
      <t>Climate stress testing</t>
    </r>
    <r>
      <rPr>
        <sz val="11"/>
        <rFont val="Calibri"/>
        <family val="2"/>
        <scheme val="minor"/>
      </rPr>
      <t xml:space="preserve"> was integrated into the internal stress testing framework of Erste Group, influenced by the participation in the European Central Bank’s (ECB) pioneering Climate Stress Test in 2022 and in accordance with developing best-practices.
ECB’s Climate Stress Test assessed short-term stresses and medium/long-term scenarios in respect to climate related physical and transition risks. The mid-term stress scenario materialized primarily through transition risk over a three-year horizon; the long-term, covering a 30-year time horizon, was assessed through three transition scenarios. Selected industry and real estate secured portfolios were stress tested across short-, medium- and long-term horizons. Short-term physical risk scenarios focused on hazards such as flooding, drought and heat. The regulatory scenarios specified the geographic coverage and severity for these physical risk scenarios.
Stress Testing provides valuable information for strategic decision making: the results of the regulatory climate stress test revealed insights into the bank’s exposure to carbon-intensive industries. They were used to assess which parts of the portfolio are sensitive to climate risk and to better understand the long-term impacts of climate risk on growth potential and value generation. The results were also used to develop (climate related) indicators in the Risk Materiality Assessment (RMA), an essential component of the Internal Capital Adequacy Assessment Process (ICAAP). 
Stress testing of physical risks was implemented in the 2023 internal Comprehensive Stress Testing exercise. The enhancement of climate stress testing is progressing over time through further development of underlying methodologies. In 2024 the focus will be on stress testing of transition risk. 
</t>
    </r>
    <r>
      <rPr>
        <b/>
        <sz val="11"/>
        <rFont val="Calibri"/>
        <family val="2"/>
        <scheme val="minor"/>
      </rPr>
      <t>Risk materiality assessment</t>
    </r>
    <r>
      <rPr>
        <sz val="11"/>
        <rFont val="Calibri"/>
        <family val="2"/>
        <scheme val="minor"/>
      </rPr>
      <t xml:space="preserve"> (RMA) as a senior management steering tool is an annual process with the purpose of systematic identification of new and assessment of all risks for the Erste Group. Climate change risks, both transitional and physical, and other environmental risks, such as environmental degradation and animal welfare, are integrated into the Risk Materiality Assessment of Erste Group. They are identified and classified as transversal risks in our risk inventory and consequently their materiality is assessed within existing main risk types (credit, market, liquidity, operational and strategic risk) by means of qualitative and quantitative indicators. Such indicators are, for instance for the credit risk, related to greenhouse gas emissions of loan portfolios, real estate energy efficiency, exposure to key physical hazards (see below), or exposures in sectors with potential to environmental degradation. 
. 
RMA process is leveraging to the large extent on other internal processes and tools (e.g., carbon footprint calculation, ESG Factor Heatmap, ESG Assessment Questionnaire, Climate Hazards Scores by Munich RE, stress testing framework, sustainable finance target monitoring), while some processes and tools are specifically in place for risk identification within RMA process (e.g., for the damage on own assets or supply chain from floods and storms – operational risk; the University of Notre Dame Global Adaptation Index used for sovereign bond portfolio - market risk, etc.)
In addition, the group has conducted an assessment over the last year together with the University of Graz in order to identify </t>
    </r>
    <r>
      <rPr>
        <b/>
        <sz val="11"/>
        <rFont val="Calibri"/>
        <family val="2"/>
        <scheme val="minor"/>
      </rPr>
      <t>key hazards and climate change scenarios relevant for</t>
    </r>
    <r>
      <rPr>
        <sz val="11"/>
        <rFont val="Calibri"/>
        <family val="2"/>
        <scheme val="minor"/>
      </rPr>
      <t xml:space="preserve"> its</t>
    </r>
    <r>
      <rPr>
        <b/>
        <sz val="11"/>
        <rFont val="Calibri"/>
        <family val="2"/>
        <scheme val="minor"/>
      </rPr>
      <t xml:space="preserve"> collateral portfolio</t>
    </r>
    <r>
      <rPr>
        <sz val="11"/>
        <rFont val="Calibri"/>
        <family val="2"/>
        <scheme val="minor"/>
      </rPr>
      <t xml:space="preserve">. The assessment identified key risks in our portfolio and included an evaluation of Climate Hazards Scores, which were obtained from Munich RE and will be utilised across the entire Group. The insights gained from this exercise will be used to enhance our risk management processes.
Erste Group will focus on key risks, including heat stress, drought stress, fire weather stress, river floods and sea level rise. This is based on projections for Europe, which have been derived from various IPCC climate scenarios and time horizons.
For Erste Group’s risk processes, the IPCC’s climate scenario RCP 4.5. will be taken into consideration as the primary scenario, as it corresponds to the EU’s current pledges (Nationally Determined Contributions) and policies. In this scenario, global emissions peak in 2040 before declining. There is little difference between RCP 4.5 and RCP 8.5 by mid-century (2050s), which is the primary period for analysis.
Limiting global temperature increase to 1.5°C, corresponding to RCP 2.6, remains the target of our decarbonisation efforts.
</t>
    </r>
    <r>
      <rPr>
        <b/>
        <sz val="11"/>
        <rFont val="Calibri"/>
        <family val="2"/>
        <scheme val="minor"/>
      </rPr>
      <t>Decarbonisation strategy</t>
    </r>
    <r>
      <rPr>
        <sz val="11"/>
        <rFont val="Calibri"/>
        <family val="2"/>
        <scheme val="minor"/>
      </rPr>
      <t xml:space="preserve">, which will effectively mitigate Erste Group exposure to transition risks, is based on a starting point of financed emissions which are determined in the Carbon Footprint Calculation. Portfolio decarbonisation targets aim a reduction of financed emissions by the end of the decade in the portfolios retail mortgages, commercial real estate, electricity production, steam &amp; heat production, cement production, iron &amp; steel production, automotive production and oil &amp; gas extraction. In line with the Net Zero Banking Alliance, we strive to achieve net zero by 2050.
Consequently, Erste Group also implemented </t>
    </r>
    <r>
      <rPr>
        <b/>
        <sz val="11"/>
        <rFont val="Calibri"/>
        <family val="2"/>
        <scheme val="minor"/>
      </rPr>
      <t>greenhouse gas calculation</t>
    </r>
    <r>
      <rPr>
        <sz val="11"/>
        <rFont val="Calibri"/>
        <family val="2"/>
        <scheme val="minor"/>
      </rPr>
      <t xml:space="preserve"> (internally referred to as </t>
    </r>
    <r>
      <rPr>
        <b/>
        <sz val="11"/>
        <rFont val="Calibri"/>
        <family val="2"/>
        <scheme val="minor"/>
      </rPr>
      <t xml:space="preserve">Carbon Footprint Calculation </t>
    </r>
    <r>
      <rPr>
        <sz val="11"/>
        <rFont val="Calibri"/>
        <family val="2"/>
        <scheme val="minor"/>
      </rPr>
      <t xml:space="preserve">- “CFC”). Thus, it measures financed portfolio’s emissions according to PCAF (Partnership for Carbon Accounting Financials) methodology. Scope 1,2 and 3 are calculated and disclosed in line with PCAF guidance on scope 3 inclusion for selected industry sectors (i.e., for energy and mining, transportation, construction, buildings, materials, and industrial activities scope 3 emissions are included as of 31.12.2022).
From the methodology published by PCAF, Erste Group has implemented CFC for business module, project finance, residential and commercial real estate and partly for bonds and securities (i.e., only for corporate bonds). 
As already mentioned, CFC creates the starting point for the other portfolio-related risk assessment activities (RMA) and portfolio decarbonisation initiatives.
Also, please see above the section related to risk management processes used to identify, measure and monitor activities and exposures sensitive to environmental risks (section l) for an explanation on the role of the Erste Group’s </t>
    </r>
    <r>
      <rPr>
        <b/>
        <sz val="11"/>
        <rFont val="Calibri"/>
        <family val="2"/>
        <scheme val="minor"/>
      </rPr>
      <t>ESG Factor Heatmap</t>
    </r>
    <r>
      <rPr>
        <sz val="11"/>
        <rFont val="Calibri"/>
        <family val="2"/>
        <scheme val="minor"/>
      </rPr>
      <t xml:space="preserve">, for an explanation on the role of the </t>
    </r>
    <r>
      <rPr>
        <b/>
        <sz val="11"/>
        <rFont val="Calibri"/>
        <family val="2"/>
        <scheme val="minor"/>
      </rPr>
      <t>ESG Assessment Questionnaire</t>
    </r>
    <r>
      <rPr>
        <sz val="11"/>
        <rFont val="Calibri"/>
        <family val="2"/>
        <scheme val="minor"/>
      </rPr>
      <t xml:space="preserve">, the integration of environmental impact into the </t>
    </r>
    <r>
      <rPr>
        <b/>
        <sz val="11"/>
        <rFont val="Calibri"/>
        <family val="2"/>
        <scheme val="minor"/>
      </rPr>
      <t>Erste Group’s corporate rating model</t>
    </r>
    <r>
      <rPr>
        <sz val="11"/>
        <rFont val="Calibri"/>
        <family val="2"/>
        <scheme val="minor"/>
      </rPr>
      <t xml:space="preserve">, the integration of environmental risk factors and considerations into the </t>
    </r>
    <r>
      <rPr>
        <b/>
        <sz val="11"/>
        <rFont val="Calibri"/>
        <family val="2"/>
        <scheme val="minor"/>
      </rPr>
      <t>Erste Group’s collateral management processes and valuation.</t>
    </r>
    <r>
      <rPr>
        <sz val="11"/>
        <rFont val="Calibri"/>
        <family val="2"/>
        <scheme val="minor"/>
      </rPr>
      <t xml:space="preserve">
Based on </t>
    </r>
    <r>
      <rPr>
        <b/>
        <sz val="11"/>
        <rFont val="Calibri"/>
        <family val="2"/>
        <scheme val="minor"/>
      </rPr>
      <t>Group RMA 2023</t>
    </r>
    <r>
      <rPr>
        <sz val="11"/>
        <rFont val="Calibri"/>
        <family val="2"/>
        <scheme val="minor"/>
      </rPr>
      <t>, materiality is medium for credit risk, whereas market, liquidity, operational and strategic risk are categorized as low. The main driver of medium materiality for credit risk is transition risk, reflected by various indicators on financed greenhouse gas emissions and a potential medium material impact of a disorderly transition on Erste Group’s capital/profitability as forward-looking stress scenario. The potential impact of key physical risks – which have been identified in cooperation with climate experts of the University of Graz – on the other hand is deemed immaterial (low) both for credit risk (share of loan portfolio exposed to high physical risks below 1%) and own real estate assets and service providers (operational risk). Exposure to environmental degradation and animal welfare within our portfolio is assessed as medium as indicated by the conducted industry-level assessment based on the ESG Factor Heatmap - (less than 1/5 exposed to relevant risk levels). Various internal projects implemented in the last 3 years (amongst others, an ever-evolving decarbonisation strategy, better screening of (potential) clients via ESG Assessment Questionnaires for large corporates and real estate projects, continuous enhancements in climate stress testing, acquisition of a physical risk database from Munich RE) effectively reduced Erste Group’s strategic exposure to environmental risk.
Likewise, the severity of environmental risk impact in</t>
    </r>
    <r>
      <rPr>
        <b/>
        <sz val="11"/>
        <rFont val="Calibri"/>
        <family val="2"/>
        <scheme val="minor"/>
      </rPr>
      <t xml:space="preserve"> liquidity risk </t>
    </r>
    <r>
      <rPr>
        <sz val="11"/>
        <rFont val="Calibri"/>
        <family val="2"/>
        <scheme val="minor"/>
      </rPr>
      <t xml:space="preserve">as well as in </t>
    </r>
    <r>
      <rPr>
        <b/>
        <sz val="11"/>
        <rFont val="Calibri"/>
        <family val="2"/>
        <scheme val="minor"/>
      </rPr>
      <t xml:space="preserve">market risk </t>
    </r>
    <r>
      <rPr>
        <sz val="11"/>
        <rFont val="Calibri"/>
        <family val="2"/>
        <scheme val="minor"/>
      </rPr>
      <t xml:space="preserve">is assessed on a yearly basis in the course of RMA.
An additional physical risk scenario using Munich RE’s Location Risk Intelligence as well as the internal ESG Factor Heatmap data was set up in the </t>
    </r>
    <r>
      <rPr>
        <b/>
        <sz val="11"/>
        <rFont val="Calibri"/>
        <family val="2"/>
        <scheme val="minor"/>
      </rPr>
      <t>liquidity stress testing framework</t>
    </r>
    <r>
      <rPr>
        <sz val="11"/>
        <rFont val="Calibri"/>
        <family val="2"/>
        <scheme val="minor"/>
      </rPr>
      <t xml:space="preserve"> to quarterly calculate and monitor the respective risks on Net Cash Outflows and Counter Balancing Capacity (CBC).
Based on the latest assessment, the impact of ESG risk factors on the liquidity risk is considered as low/immaterial, therefore no supporting risk measures were defined in the liquidity risk appetite at this moment. For more details see above section l).
Assessment of materiality of ESG risk in</t>
    </r>
    <r>
      <rPr>
        <b/>
        <sz val="11"/>
        <rFont val="Calibri"/>
        <family val="2"/>
        <scheme val="minor"/>
      </rPr>
      <t xml:space="preserve"> market risk</t>
    </r>
    <r>
      <rPr>
        <sz val="11"/>
        <rFont val="Calibri"/>
        <family val="2"/>
        <scheme val="minor"/>
      </rPr>
      <t xml:space="preserve"> covers Erste Group’s securities portfolio and is based on the internal ESG Factor Heatmap data and the readiness and vulnerability information for sovereigns, as described above in section l).</t>
    </r>
  </si>
  <si>
    <t>(o)</t>
  </si>
  <si>
    <t>Results and outcome of the risk tools implemented and the estimated impact of environmental risk on capital and liquidity risk profile</t>
  </si>
  <si>
    <t>Erste Group is aware that it is necessary to provide the estimated impact of environmental risk on the institution’s capital adequacy. The potential impact was assessed by taking into account results of ESG supervisory stress test for the transition risk as well as internal comprehensive stress test for the physical risk. Both show limited impact on our risk profile and capital adequacy.
In this light, we find that there is no need to put capital aside immediately considering:
- ESG risk as transversal by nature is a driver of key risk types (e.g., credit, market, liquidity, operational risk), thus the risk management framework and economic capital are implemented under affected key risk types (preventing double counting of risk);
- ongoing implementation of proactive risk management framework (e.g., decarbonization strategy, improving data management) to cope with transitional risk, effectively reducing Group exposure to climate related and environmental (CE) risks;
- ESG as emerging risk, expected to unfold its loss potential slowly over the next decades, where the path of development is quite well understood and therefore, risk measurement systems of Erste Group (e.g., PDs) as well as client’s behaviour will step-by-step adapt to respective changes.
Erste Group is also aware that it is necessary to provide the estimated impact of environmental risk on the institution’s liquidity adequacy. The potential impact on our liquidity adequacy was assessed by calculating internal stress test scenario (physical risk: combination of river and flash flood) through risk materiality assessment showing very limited impact on our risk profile.</t>
  </si>
  <si>
    <t>(p)</t>
  </si>
  <si>
    <t>Data availability, quality and accuracy, and efforts to improve these aspects</t>
  </si>
  <si>
    <r>
      <t xml:space="preserve">Since 2021, the ESG relevant data have been included in the data collection processes from the Erste Group subsidiaries and have been distributed to the central solutions for indicators’ calculation and reporting purposes (further data will be introduced to cover additional requirements). 
As permanent gaps raised by subsidiaries to be listed are those related to: 
- EPC CO2 emissions not legally required to be collected in the Czech Republic, 
- NUTS 3 information not applicable for Bosnia and Serbia, as non-EU countries, and  
- NFRD flagging of the customers is not applicable for Serbia as non-EU country. 
Temporary gaps concerning EPC and sustainability index information are expected to be closed in 2024 and 2025. 
In regards to data quality of information collected for ESG, several business and technical data quality checks have been implemented that monitor ESG relevant fields. Additional business quality checks will be implemented by the end of 2024.
All identified data quality deficiencies are addressed to the Erste Group subsidiaries and monitored on a regular basis via standardized processes and tools; so far </t>
    </r>
    <r>
      <rPr>
        <b/>
        <sz val="11"/>
        <rFont val="Calibri"/>
        <family val="2"/>
        <scheme val="minor"/>
      </rPr>
      <t>significant improvements</t>
    </r>
    <r>
      <rPr>
        <sz val="11"/>
        <rFont val="Calibri"/>
        <family val="2"/>
        <scheme val="minor"/>
      </rPr>
      <t xml:space="preserve"> were observed in case of information related to completeness of “year of construction” data for real estate collateral assets and EPC date and level for residential and commercial real estate collateral assets. Also in the case of other monitored ESG relevant information, such as heated surface, CO2 emissions, EPC value, slight increase is noted. Additional focus is given to the data quality related to ESG information as part of the data management board KPIs.</t>
    </r>
  </si>
  <si>
    <t>(q)</t>
  </si>
  <si>
    <t>Description of limits to environmental risks (as drivers of prudential risks) that are set, and triggering escalation and exclusion in the case of breaching these limits</t>
  </si>
  <si>
    <t>For details regarding ESG indicators and their respective governance, please see sections b) and g).</t>
  </si>
  <si>
    <t>(r)</t>
  </si>
  <si>
    <t>Description of the link (transmission channels) between environmental risks with credit risk, liquidity and funding risk, market risk, operational risk and reputational risk in the risk management framework</t>
  </si>
  <si>
    <t>Erste Group identifies sectors that are vulnerable to environmental risks via the Group's ESG Factor Heatmap as mentioned in previous sections.
Via the ESG Assessment Questionnaire previously detailed, the Group is able to assess how certain ESG factors may have a positive or negative impact on the financial performance or solvency of clients. In this manner, the Group is able to ensure that the potential impact of environmental risks on the loan portfolio (and thus credit risk) is considered.
Moreover, Erste Group recognizes additional challenges caused by the ESG risks.
Particularly, environmental risks are currently reflected only indirectly in LGD models via collateral value and in the Group (Large) Corporate, Large Corporate and Specialized Lending models via a soft fact assessment, as detailed above in section l).  Environmental risk factors for all rating systems, are continuously collected (e.g. physical risk or information from the ESG Assessment Questionnaire) and will be tested for relevancy in the model development process.
Before incorporation into the credit risk models, the bank is considering how these risks can be incorporated into expected credit loss (ECL) measurement. In the Risk Materiality Assessment, climate and environment-related risks are overall assessed as medium. This assessment is driven by the “Transition Risk” analysis as a small percentage of the portfolio still has high GHG emissions and would therefore be exposed to increased risk in the event of a disorderly transition scenario. Disorderly transition scenario was considered in the forward-looking downside scenario. Erste Group did further analysis to see if ESG overlays are necessary in the future - consideration through FLI scenario was deemed as sufficient for ECL measurement as of 31 December 2023.
As regards the environmental risk impact in liquidity risk, as well as in market risk, please refer to section n).
Furthermore, ESG risks are implicitly covered in the existing Operational and Non-Financial Risk (NFR) Management framework and all methods covered therein. Also, they are explicitly addressed in the yearly Operational Risk Scenario Analysis and the Stress Testing framework. On a daily basis, the NFR decision framework can be seen as a case-by-case scenario analysis also covering ESG risks in all impact dimensions (financial, legal and reputational). Data collection and reporting requirements for ESG events follow the same standards as other Operational Risk events. Given the above, ESG risks are implicitly (via loss data) and explicitly (via scenario analysis) covered in the RWA calculation for operational risk.
The NFR decision process ensures a deep-dive scenario analysis, covering ESG risks in all dimensions (financial, legal and reputational) for single transactions (including those related to scope 3 financed emissions). In addition, the NFR decision process is intrinsic to various business decision governance frameworks, including financing, outsourcing and product development. The process is designed for risk acceptance of evaluated NFRs, including climate and environmental (C&amp;E) risks, with exact risk escalation levels and documentation. This serves as a foundation for effective risk response and monitoring.
The NFR decision process allows for comprehensive consideration of climate and environmental risks and other non-financial risks, by measuring the probability and impact of identified risk scenarios. Impacts assessed include the financial consequences of the identified risk, projected reputational damage, as well as projected legal compliance aspects associated with the acceptance of such risk(s).
Depending on the scaling of identified risks, each NFR decision has to be accepted by the appropriate risk acceptance level, depending on the combination of risk probability and risk impact. Each acceptance must be associated with respective risk mitigation measures.</t>
  </si>
  <si>
    <t>Table 2 - Qualitative information on Social risk</t>
  </si>
  <si>
    <t>Adjustment of the institution's business strategy to integrate social factors and risks taking into account the impact of social risk on the institution's business environment, business model, strategy and financial planning</t>
  </si>
  <si>
    <r>
      <t xml:space="preserve">The social responsibility of Erste Group is strongly embedded into its foundations. Access to finance - opportunity to save and borrow money - for the unbanked part of the population was one of the main reasons for the foundation of Erste Österreichische Spar-Casse in 1819. With its historic background and as one of the important financial institutions in Central and Eastern Europe (CEE), Erste Group has an inherent responsibility for broader sustainability and ESG risks toward the society. The analysis of mid- and long-term developments, stakeholder perceptions, changes to the social and business environment and related social challenges, are </t>
    </r>
    <r>
      <rPr>
        <b/>
        <sz val="11"/>
        <rFont val="Calibri"/>
        <family val="2"/>
        <scheme val="minor"/>
      </rPr>
      <t>key elements to determine the ESG strategy</t>
    </r>
    <r>
      <rPr>
        <sz val="11"/>
        <rFont val="Calibri"/>
        <family val="2"/>
        <scheme val="minor"/>
      </rPr>
      <t xml:space="preserve">. ESG risks identification like potential environmental damages, severe negative social consequences or poor governance have been always an integral part of </t>
    </r>
    <r>
      <rPr>
        <b/>
        <sz val="11"/>
        <rFont val="Calibri"/>
        <family val="2"/>
        <scheme val="minor"/>
      </rPr>
      <t>Erste Group business and risk management framework.</t>
    </r>
    <r>
      <rPr>
        <sz val="11"/>
        <rFont val="Calibri"/>
        <family val="2"/>
        <scheme val="minor"/>
      </rPr>
      <t xml:space="preserve">
The consistently high numbers of working poor and rising cost of living and energy in the region have an adverse impact on satisfaction with living standards. A low supply of new affordable housing and the near absence of a social housing sector have led to substantial overcrowding. As property prices have risen over the past decade, not only the young and those on low incomes, but also even the lower middle class are barely able to buy homes in larger cities. At the same time, around 10% of the population is still unable to pay for heating. Working with social organisations and housing developers we help people affected by poverty to build independent lives in homes of their own or improve their housing situation. 
Our analysis of socio environmental topics provided the basis for </t>
    </r>
    <r>
      <rPr>
        <b/>
        <sz val="11"/>
        <rFont val="Calibri"/>
        <family val="2"/>
        <scheme val="minor"/>
      </rPr>
      <t>Erste Group’s long-term ESG strategy, objectives and framework</t>
    </r>
    <r>
      <rPr>
        <sz val="11"/>
        <rFont val="Calibri"/>
        <family val="2"/>
        <scheme val="minor"/>
      </rPr>
      <t xml:space="preserve">. Furthermore, as already mentioned, the identified environmental and social challenges are taken into account in the </t>
    </r>
    <r>
      <rPr>
        <b/>
        <sz val="11"/>
        <rFont val="Calibri"/>
        <family val="2"/>
        <scheme val="minor"/>
      </rPr>
      <t>ESG Factor Heatmap</t>
    </r>
    <r>
      <rPr>
        <sz val="11"/>
        <rFont val="Calibri"/>
        <family val="2"/>
        <scheme val="minor"/>
      </rPr>
      <t xml:space="preserve"> and </t>
    </r>
    <r>
      <rPr>
        <b/>
        <sz val="11"/>
        <rFont val="Calibri"/>
        <family val="2"/>
        <scheme val="minor"/>
      </rPr>
      <t>Group Responsible Financing Policy</t>
    </r>
    <r>
      <rPr>
        <sz val="11"/>
        <rFont val="Calibri"/>
        <family val="2"/>
        <scheme val="minor"/>
      </rPr>
      <t xml:space="preserve">. In context of our financing and investment operations, Erste Group considers social, ecological and ethical criteria as well as impact on society and the environment in addition to economic consideration. These standards are the ones used to define our compliance principles.
Erste Group through its Social Banking continues to be the leader in offering financial services to NGOs, start-ups and individuals in difficult situations. Social Banking initiatives focus on financially excluded or vulnerable private individuals (people at risk of poverty or social exclusion), start-up and micro entrepreneurs and social organisations (non-profit sector, non-governmental organisations and social enterprises) by offering them fair access to financial products, sound financial advice and business training and mentoring. Therefore, a special </t>
    </r>
    <r>
      <rPr>
        <b/>
        <sz val="11"/>
        <rFont val="Calibri"/>
        <family val="2"/>
        <scheme val="minor"/>
      </rPr>
      <t>Group Social Banking Risk Policy</t>
    </r>
    <r>
      <rPr>
        <sz val="11"/>
        <rFont val="Calibri"/>
        <family val="2"/>
        <scheme val="minor"/>
      </rPr>
      <t xml:space="preserve"> sets out the key requirements for managing credit risk related to social banking at Erste Group. This policy applies to social banking activities concerning private individuals, micros and new entrepreneurs, social organisations and special social projects. It provides a framework adapted to local needs and local legal regulations.
In a bid to reduce the risk related to the funding of social organisations, Erste Group Social Banking claimed the portfolio guarantee provided under the EU Programme for Employment and Social Innovation (EaSI), which expired at year-end 2022. To be able to keep offering preferential terms and loans to social entrepreneurs and new entrepreneurs, Erste Group Social Banking in 2023 obtained a new portfolio guarantee from the European Investment Fund (EIF) under the InvestEU programme. 
Moreover, Erste Group is also one of 33 signatory banks joining the United Nations Environment Programme Finance Initiative (UNEP FI) Principles for Responsible Banking’s Commitment to Financial Health and Inclusion. Within this commitment all signature banks need to set targets in respect to financial health and inclusion in 2023 and need to report on them annually with the following year thereafter to ensure transparency on the progress.</t>
    </r>
  </si>
  <si>
    <t>Objectives, targets and limits to assess and address social risk in short-term, medium-term and long-term, and performance assessment against these objectives, targets and limits, including forward-looking information in the design of business strategy and processes</t>
  </si>
  <si>
    <r>
      <t xml:space="preserve">A business environment assessment focusing in particular on climate change and socio-environmental challenges of the CEE region was completed in 2021. It is a basis for the long-term strategic considerations of the financial resilience of Erste Group’s business model in relation to risks related to sustainability matters. 
Erste Group’s commitment to </t>
    </r>
    <r>
      <rPr>
        <b/>
        <sz val="11"/>
        <rFont val="Calibri"/>
        <family val="2"/>
        <scheme val="minor"/>
      </rPr>
      <t>social inclusion</t>
    </r>
    <r>
      <rPr>
        <sz val="11"/>
        <rFont val="Calibri"/>
        <family val="2"/>
        <scheme val="minor"/>
      </rPr>
      <t xml:space="preserve"> is as relevant today as it was 200 years ago. The social cohesion in our region creates a strong and reliable basis for a well-functioning socio-economic environment that will bring prosperity to many. Erste Group is therefore pursuing effective initiatives to promote financial inclusion, social banking, financial education, affordable housing and gender equality. It is believed that a sound socio-economic environment provides the foundation for sound banking operations and has a positive impact on our economic performance.
Social Inclusion - societal cohesion:
- Promoting financial inclusion through our social banking activities, thereby strengthening social cohesion in the civil society.
- Helping our customers gain financial health and financial literacy, with a focus on financial education projects for children and young people. 
- Investing in affordable housing.
- Promoting diversity, including gender diversity, as a significant contributor to a healthy corporate culture and performance.
Key risks and opportunities of the relevant social topics in the CEE region that translates into our aspirations to enforce the social inclusions and particularly focus on following activities.
- Fostering financial inclusion through our social banking activities and thus strengthening social cohesion and civil society. The social banking services are provided to particularly vulnerable part of our society, including socially disadvantaged private individuals, NGOs and start-ups. Our social banking provides to these groups not only banking services but most importantly financial education, experience sharing and counselling. The benefit out of our activities we see not only in satisfaction of our customers but also through the number of jobs created or preserved. Starting from EUR 115 million in 2017, we aspire to reach EUR 650 million invested by 2025 through social banking finance and EUR 1 billion by 2030, as well as to ensure 200.000 newly created and preserved jobs (starting from 20.000 in 2017).
- Investing into affordable housing to support decent living conditions for many of the lower middle-class households and single individuals. Our housing approach offers rents typically 20% - 25% below commercial landlord approach. We aim to reach a building stock of 10.000 affordable housing units by 2030 in CEE region.
- Bringing financial health and financial literacy to our clients and the young generation through our financial life-park facility and many partnership agreements with schools across the CEE region. Starting from 7.000 in 2017, we aim to provide financial education to 80.000 beneficiaries by 2030.
- Promoting gender diversity as an important element of healthy corporate culture. 
</t>
    </r>
    <r>
      <rPr>
        <b/>
        <sz val="11"/>
        <rFont val="Calibri"/>
        <family val="2"/>
        <scheme val="minor"/>
      </rPr>
      <t>ESG objectives and targets</t>
    </r>
    <r>
      <rPr>
        <sz val="11"/>
        <rFont val="Calibri"/>
        <family val="2"/>
        <scheme val="minor"/>
      </rPr>
      <t xml:space="preserve"> are part of the yearly strategic planning of Erste Group, which is approved by the Management Board, as well as by the local management boards. Targets, ESG KPIs are part of the variable remuneration of the Management Board members, as described in the Environmental risk chapter.
</t>
    </r>
    <r>
      <rPr>
        <b/>
        <sz val="11"/>
        <rFont val="Calibri"/>
        <family val="2"/>
        <scheme val="minor"/>
      </rPr>
      <t>The outcomes of Erste Group’s Social Banking activities are measured as part of regular impact assessments.</t>
    </r>
    <r>
      <rPr>
        <sz val="11"/>
        <rFont val="Calibri"/>
        <family val="2"/>
        <scheme val="minor"/>
      </rPr>
      <t xml:space="preserve"> This is done on the basis of output data such as the number of newly created jobs, the number of participants in educational activities, etc. and supplemented with the results of anonymous customers surveys.
Our commitment to social issues is visible through our memberships and participations. Besides our membership in UNEP FI Erste Group participates in the UN Global Compact as well. 
In 2021 Erste Group joined three initiatives of the United Nations Environmental Programme for Financial Institutions (UNEP FI). It became a signatory of the Principles for Responsible Banking, was the first Austrian bank to join the Net Zero Banking Alliance and was a founding member of the Financial Health and Inclusion initiative.
Under the UN Global Compact, we commit ourselves to meeting our responsibilities with respect to human rights, labour standards and the fight against corruption. The principles which guide our strategy derive from the Universal Declaration of Human Rights, the ILO Declaration on Fundamental Principles and Rights at Work and the United Nations Convention Against Corruption, amongst others. Erste Group refers to a recommendation of the Organisation for Economic Cooperation and Development (OECD) that financial literacy should start as early as possible.
Erste Group is committed to the highest standards of corporate governance and responsible behaviour of every individual and conducts its business in compliance with applicable laws and regulations. Erste Group is a member of Transparency International (TI), Erste Group’s chairman of the supervisory board is a board member of TI.
Also, new regulatory developments like the European Union’s social taxonomy are closely monitored, and Erste Group contributed to the relevant consultation processes. 
Within Responsible Financing Policy Erste Group demands a sensible approach towards potential negative impacts on environment, society and people’s conditions of labour and life. Due to an increasing public focus on social and environmental themes related bank’s activities, reputational risk may exist in terms of, e.g.:
- Materials and products that can possibly threaten the welfare of humans, animals or the environment (e.g., gas and oil exploration, nuclear power, pollutants, hazardous waste, dangerous substances, etc.)
- Violation of human integrity (weapons)
- Abundance of nature and its protection (e.g., biodiversity, human diversity, indigenous populations, etc.)
- Violation of human dignity (e.g., child labour, forced labour, responsible gaming, etc.)
This policy defines industry specific ESG criteria and limits, and sets out the rules to determine whether a transaction can be carried out and in which way and defines the non-financial risk profiles that require a certain level of risk management support.</t>
    </r>
  </si>
  <si>
    <t>Policies and procedures relating to direct and indirect engagement with new or existing counterparties on their strategies to mitigate and reduce socially harmful activities</t>
  </si>
  <si>
    <t>Erste Group’s commitment to society has never been limited to business activities alone. We consider financial literacy, access to banking products for financially excluded groups are areas where we can generate a significant positive impact on society. By making basic financial products available to disadvantaged groups through our social banking initiatives, Erste Group contributes to fighting poverty and increasing prosperity. Financial education may help customers to take better decisions. The result: better investment and finance decisions for customers, higher earnings and lower risk for the bank. The development and approval of new products and services is based on a structured process which is informed by strategic goals (identified customer needs and market opportunities) and guarantees comprehensive quality assurance. 
Erste Group’s employees are a key asset in the successful transformation of our organisation, corporate culture and competences. Sustainable human resources management encompasses effective diversity and inclusion management. Attracting, retaining, and engaging highly qualified employees is crucial to the business success of Erste Group. One of the measures is to involve its employees in management decisions via representative bodies, in particular in matters that directly affect employees. Erste Group accords high priority to the health of its employees. A sound work-life balance is essential for maintaining and promoting health.
As regards to the measures taken to mitigate the risks associated with social factors, please refer to the chapter dedicated to Environmental risk where the Group Responsible Financing Policy is mentioned, i.e., section d).</t>
  </si>
  <si>
    <t>Responsibilities of the management body for setting the risk framework, supervising and managing the implementation of the objectives, strategy and policies in the context of social risk management covering counterparties' approaches to:</t>
  </si>
  <si>
    <r>
      <t xml:space="preserve">The social risks that materialize usually impact the institution's reputation. Erste Group's reputation is vital to us and to our multitude of stakeholders, including customers, shareholders and employees. The bank has established an integrated approach to effectively manage reputational risks, with a robust framework of group-wide policies and procedures.
Therefore, we have identified so-called “areas of concerns” within our Reputational Risk Management Policy, which includes a large number of social risk factors (including the counterpart’s approaches to topics (i) - (iv) mentioned above). 
For the management of reputational risk, the three lines of defence concept applies. Where there is no strict guidance (go/no-go criteria) for business decisions with associated reputational risk, the </t>
    </r>
    <r>
      <rPr>
        <b/>
        <sz val="11"/>
        <rFont val="Calibri"/>
        <family val="2"/>
        <scheme val="minor"/>
      </rPr>
      <t>Regional Conduct Committee (ROCC)</t>
    </r>
    <r>
      <rPr>
        <sz val="11"/>
        <rFont val="Calibri"/>
        <family val="2"/>
        <scheme val="minor"/>
      </rPr>
      <t xml:space="preserve"> is entitled to set decision parameters for unregulated areas of concerns. Similar to all other risk types/categories, the common risk management cycle (identification &amp; assessment, evaluation, response, monitoring) has to be applied also to identified reputational risk. 
The results of the risk management cycle have to be properly documented and reported. Identified risk events with reputational risk impact have to be evaluated based on the Operational Risk Scaling Matrix and the Risk Appetite Statement. The Operational Risk Scaling Matrix takes into account the probability and the severity of a possible risk event. All the identified and evaluated occurrences with reputational risk impact have to be managed in order to keep the risk exposure within the approved risk appetite by choosing and deciding on one of the following strategies: (a) avoidance, (b) mitigation or (c) acceptance.</t>
    </r>
  </si>
  <si>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</si>
  <si>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</si>
  <si>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</si>
  <si>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</si>
  <si>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</si>
  <si>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</si>
  <si>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</si>
  <si>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</si>
  <si>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In general, all committees are dealing within their scope and competences with emerging ESG-risks. For the impact of ESG-risks in the daily course of businesses, a specific ESG-risk committee (i.e., ROCC) is established.
The ROCC holds delegated decision authority from the Management Board with respect to Operational and Non-Financial Risk decisions, which may be represented as NFR decisions based on the predefined Risk Appetite Statement (RAS) and may decide on all matters as listed in this bylaw.
Scope:
- The committee (a) decides on strategic steering topics based on NFR reporting (holistic risk overview), (b) serves as a sounding board on business risk decisions concerning non-financial risks and ESG impacts and (c) decides on escalations to Management Board.
- It facilitates lessons learned, initiates focus areas and decides on the implementation of corresponding group-wide measures.
- It acts as a Reputational Risk and ESG Committee.
The ROCC, in order to facilitate the scope:
- establishes, implements and maintains relevant group-wide methodologies and risk management standards for non-financial risks and ESG impacts on group level;
- may provide recommendations and/or decisions on the implementation of group-wide NFR/ESG decision proposals, corrective measures and risk mitigation actions for critical and significant Non-Financial Risks;
- decides on single NFR decision applications where reputational risk or ESG impacts are the main drivers of the risk impact;
- decides on a framework guideline for each Area of Concern (dos and don’ts) where no specific group policy to regulate the Area of Concern is in place (please see Group Reputational Risk Policy);
- may delegate NFR decisions to other committees, if the decisions are in scope of these committees anyway (e.g., if a credit application that is to be decided in Credit Committee also poses a non-financial risk, Credit Committee will decide about the approval of the credit application and the acceptance of the non-financial risk).
The NFR management process (as a generic blueprint) applies also for the management cycle of identified social risks. It is based on the three line of defence concept, where the first line is responsible to manage the risk on a day-to-day basis.</t>
  </si>
  <si>
    <t>Lines of reporting and frequency of reporting relating to social risk</t>
  </si>
  <si>
    <t>Report on single NFR decisions deriving from ESG risks will be presented quarterly to the ROCC and as part of the overall risk reporting landscape. To support this, ESG-flag is implemented in the NFR decision process and in the Loss data collection tool.
In addition, please refer to the Environmental risk chapter, section h, where reports covering Social Risk are also mentioned, e.g., Group Risk Report, etc.</t>
  </si>
  <si>
    <t>Alignment of the remuneration policy in line with institution's social risk-related objectives</t>
  </si>
  <si>
    <t>As regards the remuneration policy and whether social risk is included, please refer to the Environmental risk chapter, section i. 
Erste Group is committed to equal pay for our employees regardless of gender. This necessitates striving for a reduction of the adjusted as well as the unadjusted gender pay gap, and effort is taken to reduce the identified explainable parts of the gender pay gap through appropriate measures in the medium term. To underline our commitment to close the gender pay gap, we are proud to have received the Fair Pay Analyst certification as part of the Universal Fair Pay Check®.
Furthermore, all Erste Group companies must prepare to meet the legal requirements and thresholds set out in the EU Directive (2023/970). To achieve this goal, a common method of regression analysis is used within the Group and all entities in scope will be onboarded by a step-by-step approach according to their size.
The remuneration committee of Erste Group Bank AG will be informed on the Group-wide measures and progress on an annual basis.</t>
  </si>
  <si>
    <t>Definitions, methodologies and international standards on which the social risk management framework is based</t>
  </si>
  <si>
    <t>Overall ESG performance is measured as an external assessment by ESG rating (MSCI, ISS ESG, SUSTAINALYTICS). These ratings are renewed regularly and focus strongly on social aspects (human capital, product safety, customer care, accessibility). Erste Group analyses the results and strives to keep or even increase its scores. ESG ratings are one of the KPIs of EGB’s board members (as well as local management boards’) remuneration, as mentioned above in Environmental risk chapter, section i.
ESG risks arise as negative financial impact from the materialization of negative environmental, social or governance events. Social risks are mostly those which materialize due to poor standards of respecting elementary rights, inclusiveness, or ineffective labor relations and unfair-, untransparent or malleus customer practices. Social risks materialize mostly through damage to reputation, ineffective or even disrupting operations or loss of critical labor force, and finally through financial claims and liabilities due to improper practices.
Based on double materiality assessment Erste Group identified the following main social risk drivers:
- Human Rights (rights of freedom, child labor, forced labor &amp; human trafficking, pour conditions on healthcare, education and job safety, differentiation in conditions, compensation, segregation).
- Workers’ rights (violation of worker’s rights as collective bargaining, association, working hours; pour worker safety record, forced labor conditions, child labor).
- Customer protection and conduct risk (exposure to liability by consumer protection, consumer rights and wrong customer preference, exposure to damages caused by products, services, increased legal charges against the company, weak personal data security and privacy protection, claims of unfair and misleading promotion).
As a member of UN Global Compact, Erste Group refers to their standards as well as to the UNEP FI human rights tool, and the GRI reporting standards on social topics.</t>
  </si>
  <si>
    <t>Processes to identify, measure and monitor activities and exposures (and collateral wher applicable) sensitive to social risk, covering relevant transmission channels</t>
  </si>
  <si>
    <r>
      <t xml:space="preserve">Within the risk assessment of loan origination and monitoring process for large corporate and commercial real estate transactions, Erste Group includes an ESG questionnaire-based screening through the Group’s </t>
    </r>
    <r>
      <rPr>
        <b/>
        <sz val="11"/>
        <rFont val="Calibri"/>
        <family val="2"/>
        <scheme val="minor"/>
      </rPr>
      <t>ESG Assessment Questionnaire</t>
    </r>
    <r>
      <rPr>
        <sz val="11"/>
        <rFont val="Calibri"/>
        <family val="2"/>
        <scheme val="minor"/>
      </rPr>
      <t>, detailed in the Environmental risk chapter. Also covered are social risk factors like exposure to human rights violations, child labor and forced labor, or violation of employee rights. Additional checks on minimum safeguards alignment have been added, taking into account applicable legislation and international principles such as the UN Guiding Principles on Business and Human Rights and OECD Guidelines for Multinational Enterprises, OECD National Contact Point and the Business and Human Rights Resource Centre (BHRRC).
Components of the Location Rating, such as accessibility and infrastructure are also integrated in this assessment. 
For segments with lower exposures, the main instrument used is the</t>
    </r>
    <r>
      <rPr>
        <b/>
        <sz val="11"/>
        <rFont val="Calibri"/>
        <family val="2"/>
        <scheme val="minor"/>
      </rPr>
      <t xml:space="preserve"> ESG Factor Heatmap</t>
    </r>
    <r>
      <rPr>
        <sz val="11"/>
        <rFont val="Calibri"/>
        <family val="2"/>
        <scheme val="minor"/>
      </rPr>
      <t xml:space="preserve">, where potential social risk factors, such as human rights, workers’ rights and customer protection, are taken into account within the industry risk assessment for our regions in the annual process of reviewing the heatmap. For further information regarding the ESG Factor Heatmap, please refer to the Environmental risk chapter.
For single decision taking, out of the identified social risks, </t>
    </r>
    <r>
      <rPr>
        <b/>
        <sz val="11"/>
        <rFont val="Calibri"/>
        <family val="2"/>
        <scheme val="minor"/>
      </rPr>
      <t>NFR decision process</t>
    </r>
    <r>
      <rPr>
        <sz val="11"/>
        <rFont val="Calibri"/>
        <family val="2"/>
        <scheme val="minor"/>
      </rPr>
      <t xml:space="preserve"> has to be considered, while in case of credit/loan decisions this is incorporated in the respective process. Product Approval Process Operational Risk Assessment (PAP) and outsourcing for change the bank and NFR decision for others (e.g., financing, etc.)</t>
    </r>
  </si>
  <si>
    <t>Activities, commitments and assets contributing to mitigate social risk</t>
  </si>
  <si>
    <t>We consider financial literacy and access to banking products for financially excluded groups as areas where we can generate a significant positive impact on society and mitigate social risk.
As needs and interests vary across Erste Group’s markets, depending on local circumstances, specific projects and initiatives are determined and managed locally. Erste Group’s social banking initiatives focus on financially excluded or vulnerable individuals (people at risk of poverty or social exclusion), start-ups, micro-entrepreneurs and social organisations (non-profit sector, non-governmental organisations and social enterprises), offering them fair access to financial products, sound financial advice, as well as business training and mentoring.</t>
  </si>
  <si>
    <t>Implementation of tools for identification and management of social risk</t>
  </si>
  <si>
    <t>Regarding the tools implemented and used to identify and manage social risks (e.g., ESG Factor Heatmap, ESG Assessment Questionnaire, NFR decision process, etc.), please refer to the Environmental risk chapter, sections n and l.</t>
  </si>
  <si>
    <t>Description of setting limits to social risk and cases to trigger escalation and exclusion in the case of breaching these limits</t>
  </si>
  <si>
    <t>See section b above.</t>
  </si>
  <si>
    <t>The potential impact of social risks on the quality of our credit portfolio was considered in Group RMA 2023 for ICAAP purposes, based on the qualitative assessment at the level of industry sub-segments (ESG Factor Heatmap) as well as for the first time on the ESG Assessment Questionnaire that enable a specific coverage of large corporate clients. The potential impact on the Erste Group according to both indicators has been assessed as low, considering our portfolio profile and exposure of the companies in CEE region to the social risks (human and workers’ rights, consumer protection and conduct risk).
The impact of social risk on market risk has been considered for corporate exposure in the Group RMA 2023 based on the inclusion of social and governance components of the ESG Factor Heatmap. Additionally, sovereigns are mapped according to the Notre Dame Vulnerability and Readiness Matrix, incorporating social and governance attributes as well.
Social risk for liquidity risk has been incorporated during first half year of 2024, social and governance attributes of ESG Factor Heatmap are included into the storyline of the physical risk scenario and therefore into the assessment of liquidity risk.</t>
  </si>
  <si>
    <t>Table 3 - Qualitative information on Governance risk</t>
  </si>
  <si>
    <t>Institution's integration in their governance arrangements governance performance of the counterparty, including committees of the highest governance body, committees responsible for decision-making on economic, environmental, and social topics</t>
  </si>
  <si>
    <r>
      <t xml:space="preserve">Erste Group Bank AG is a stock corporation established according to Austrian law and since 2003 has declared its commitment to complying with the rules of the Austrian Code of Corporate Governance (Austrian CCG – see www.corporate-governance.at) with the objective of ensuring responsible and transparent corporate governance.
</t>
    </r>
    <r>
      <rPr>
        <b/>
        <sz val="11"/>
        <color theme="1"/>
        <rFont val="Calibri"/>
        <family val="2"/>
        <scheme val="minor"/>
      </rPr>
      <t>ESG governance</t>
    </r>
    <r>
      <rPr>
        <sz val="10"/>
        <color theme="1"/>
        <rFont val="Arial"/>
        <family val="2"/>
      </rPr>
      <t xml:space="preserve"> is compressively assured as detailed further down.
The </t>
    </r>
    <r>
      <rPr>
        <b/>
        <sz val="11"/>
        <color theme="1"/>
        <rFont val="Calibri"/>
        <family val="2"/>
        <scheme val="minor"/>
      </rPr>
      <t>Management Board</t>
    </r>
    <r>
      <rPr>
        <sz val="10"/>
        <color theme="1"/>
        <rFont val="Arial"/>
        <family val="2"/>
      </rPr>
      <t xml:space="preserve"> is responsible for managing the organisation as required for the benefit of the company, taking into account our shareholders,  employees, clients and multi-stakeholders interests. It specifies the company’s values and goals in concrete terms and lays down the corporate strategy with due regard to sustainability aspects and the associated opportunities and risks in respect to the environment, social concerns and corporate governance. It defines the ESG strategy and is responsible for the ESG framework, goals and priorities. The Management Board is also responsible for preparing the consolidated non-financial report.
In addition, the Management Board ensures implementation of the ESG strategy by allocating adequate resources and controls and is periodically informed on the current status and milestones achieved. These tasks are implemented through the </t>
    </r>
    <r>
      <rPr>
        <b/>
        <sz val="11"/>
        <color theme="1"/>
        <rFont val="Calibri"/>
        <family val="2"/>
        <scheme val="minor"/>
      </rPr>
      <t xml:space="preserve">Group Sustainability Board </t>
    </r>
    <r>
      <rPr>
        <sz val="10"/>
        <color theme="1"/>
        <rFont val="Arial"/>
        <family val="2"/>
      </rPr>
      <t xml:space="preserve">which consists of members of the Management Board of Erste Group. The Group Sustainability Board monitors progress made under the ESG strategy at least two times per year and evaluates the ESG-based performance indicators for the management board of Erste Group Bank AG and local management board members. In 2023, the management board and the Group Sustainability Board were briefed nine times on climate- and environment-related matters as well as on new developments in sustainability reporting by means of presentations and training events held by Group ESG Office.
Responsibilities within the Management Board for the development and implementation of the individual sustainability topics are distributed as follows:
- The </t>
    </r>
    <r>
      <rPr>
        <b/>
        <sz val="11"/>
        <color theme="1"/>
        <rFont val="Calibri"/>
        <family val="2"/>
        <scheme val="minor"/>
      </rPr>
      <t>CEO</t>
    </r>
    <r>
      <rPr>
        <sz val="10"/>
        <color theme="1"/>
        <rFont val="Arial"/>
        <family val="2"/>
      </rPr>
      <t xml:space="preserve"> is responsible for global and ESG strategies and ensures that sustainability considerations are integrated  into Erste Group’s corporate culture and governance framework.
- The </t>
    </r>
    <r>
      <rPr>
        <b/>
        <sz val="11"/>
        <color theme="1"/>
        <rFont val="Calibri"/>
        <family val="2"/>
        <scheme val="minor"/>
      </rPr>
      <t>CRO</t>
    </r>
    <r>
      <rPr>
        <sz val="10"/>
        <color theme="1"/>
        <rFont val="Arial"/>
        <family val="2"/>
      </rPr>
      <t xml:space="preserve"> integrates environmental risks, including physical and transitory climate risks, into Erste Group’s risk management framework and ensures that governance and remuneration principles adequately account for these risks.
- The</t>
    </r>
    <r>
      <rPr>
        <b/>
        <sz val="11"/>
        <color theme="1"/>
        <rFont val="Calibri"/>
        <family val="2"/>
        <scheme val="minor"/>
      </rPr>
      <t xml:space="preserve"> CFO </t>
    </r>
    <r>
      <rPr>
        <sz val="10"/>
        <color theme="1"/>
        <rFont val="Arial"/>
        <family val="2"/>
      </rPr>
      <t xml:space="preserve">is responsible for sustainability reporting and also ensures that Erste Group aligns its own operations towards net zero status.
- The </t>
    </r>
    <r>
      <rPr>
        <b/>
        <sz val="11"/>
        <color theme="1"/>
        <rFont val="Calibri"/>
        <family val="2"/>
        <scheme val="minor"/>
      </rPr>
      <t>Chief Corporates and Markets Officer (CCMO)</t>
    </r>
    <r>
      <rPr>
        <sz val="10"/>
        <color theme="1"/>
        <rFont val="Arial"/>
        <family val="2"/>
      </rPr>
      <t xml:space="preserve"> ensures that the strategy for Corporates &amp; Markets as well as relevant targets and portfolio measures are consistent with Erste Group’s strategic goal of leading the green transition in the region.
</t>
    </r>
    <r>
      <rPr>
        <b/>
        <sz val="11"/>
        <color theme="1"/>
        <rFont val="Calibri"/>
        <family val="2"/>
        <scheme val="minor"/>
      </rPr>
      <t>Group ESG Office</t>
    </r>
    <r>
      <rPr>
        <sz val="10"/>
        <color theme="1"/>
        <rFont val="Arial"/>
        <family val="2"/>
      </rPr>
      <t xml:space="preserve">, which reports to the CEO and is headed by the </t>
    </r>
    <r>
      <rPr>
        <b/>
        <sz val="11"/>
        <color theme="1"/>
        <rFont val="Calibri"/>
        <family val="2"/>
        <scheme val="minor"/>
      </rPr>
      <t>Group Sustainability Officer (GSO)</t>
    </r>
    <r>
      <rPr>
        <sz val="10"/>
        <color theme="1"/>
        <rFont val="Arial"/>
        <family val="2"/>
      </rPr>
      <t xml:space="preserve">, develops Erste Group’s sustainability strategy and is responsible for embedding it across the organisation. She also acts as the main advisor to the management board on ESG strategy, targets and priorities. The GSO reports to the Head of Group Strategy and has direct access to the CEO as well as to other members of the management board and the supervisory board. The GSO has the power to veto decisions in the Credit Committee and has the right to vote in the Group Regional Operational Conduct Committee (the ROCC acts as reputation and risk committee). Group ESG Office develops key ESG policies, secures in-house expertise on climate, environmental, social and governance objectives, defines the ESG governance framework and financing rules and selectively intervenes in single transactions. In addition, Group ESG Office ensures transparency on Erste Group’s sustainability impact and works with investors, ESG rating agencies, NGOs and regulatory and public bodies. It facilitates co-ordination with local ESG Offices. Group ESG Office manages cross-divisional and group-wide co-ordinating bodies, the ESG Core Team and the Group Sustainable Finance Committee (SFC).
The </t>
    </r>
    <r>
      <rPr>
        <b/>
        <sz val="11"/>
        <color theme="1"/>
        <rFont val="Calibri"/>
        <family val="2"/>
        <scheme val="minor"/>
      </rPr>
      <t>ESG Core Team</t>
    </r>
    <r>
      <rPr>
        <sz val="10"/>
        <color theme="1"/>
        <rFont val="Arial"/>
        <family val="2"/>
      </rPr>
      <t xml:space="preserve"> is a collaboration platform on which senior managers from various areas – business, finance, risk management, data management and other support functions – work together to develop ESG objectives and initiatives. It agrees and co-ordinates initiatives, timelines and other matters for implementation by the relevant internal stakeholders. Meetings are held periodically.
The main task of the </t>
    </r>
    <r>
      <rPr>
        <b/>
        <sz val="11"/>
        <color theme="1"/>
        <rFont val="Calibri"/>
        <family val="2"/>
        <scheme val="minor"/>
      </rPr>
      <t>Group Sustainable Finance Committee</t>
    </r>
    <r>
      <rPr>
        <sz val="10"/>
        <color theme="1"/>
        <rFont val="Arial"/>
        <family val="2"/>
      </rPr>
      <t xml:space="preserve"> is the co-ordinated development of fundamental ESG methodologies for steering instruments such as portfolio limits, pricing and the ESG Factor Heatmap (graphical representation of ESG risk factors by industry segment). The Committee is chaired by Erste Group’s GSO, who is supported by senior risk and business unit managers with voting rights. The Committee is responsible for Erste Group’s Sustainable Finance Framework, group-wide criteria for the classification of sustainable assets, asset allocation and reporting obligations. The committee’s recommendations are submitted to the relevant decision makers for adoption within the usual governance structures. The committee is organised by Group ESG Office and convenes on demand. In 2023, eleven meetings were held on topics including selection criteria for sustainable finance and changes in the calculation of financed emissions.
The </t>
    </r>
    <r>
      <rPr>
        <b/>
        <sz val="11"/>
        <color theme="1"/>
        <rFont val="Calibri"/>
        <family val="2"/>
        <scheme val="minor"/>
      </rPr>
      <t>ROCC</t>
    </r>
    <r>
      <rPr>
        <sz val="10"/>
        <color theme="1"/>
        <rFont val="Arial"/>
        <family val="2"/>
      </rPr>
      <t xml:space="preserve"> holds delegated decision authority from the Management Board and acts as the Reputational Risk and ESG committee, please also refer to the Social Risk chapter, section e.</t>
    </r>
  </si>
  <si>
    <t>Institution's accounting of the counterparty's highest governance body’s role in non-financial reporting</t>
  </si>
  <si>
    <r>
      <t xml:space="preserve">The </t>
    </r>
    <r>
      <rPr>
        <b/>
        <sz val="11"/>
        <color theme="1"/>
        <rFont val="Calibri"/>
        <family val="2"/>
        <scheme val="minor"/>
      </rPr>
      <t>Supervisory Board</t>
    </r>
    <r>
      <rPr>
        <sz val="10"/>
        <color theme="1"/>
        <rFont val="Arial"/>
        <family val="2"/>
      </rPr>
      <t xml:space="preserve"> is responsible for overseeing the implementation of the ESG strategy and for approving fundamental decisions on strategy. For this purpose, the Supervisory Board has set up its own </t>
    </r>
    <r>
      <rPr>
        <b/>
        <sz val="11"/>
        <color theme="1"/>
        <rFont val="Calibri"/>
        <family val="2"/>
        <scheme val="minor"/>
      </rPr>
      <t>Strategy and Sustainability Committee</t>
    </r>
    <r>
      <rPr>
        <sz val="10"/>
        <color theme="1"/>
        <rFont val="Arial"/>
        <family val="2"/>
      </rPr>
      <t xml:space="preserve">, whose activities are described in the (consolidated) corporate governance report. The Supervisory Board and the </t>
    </r>
    <r>
      <rPr>
        <b/>
        <sz val="11"/>
        <color theme="1"/>
        <rFont val="Calibri"/>
        <family val="2"/>
        <scheme val="minor"/>
      </rPr>
      <t>Audit Committee</t>
    </r>
    <r>
      <rPr>
        <sz val="10"/>
        <color theme="1"/>
        <rFont val="Arial"/>
        <family val="2"/>
      </rPr>
      <t xml:space="preserve"> are tasked with reviewing the (consolidated) non-financial report prepared by the Management Board. In 2023, the supervisory board, the Strategy and Sustainability Committee and the Audit Committee were briefed on climate- and environment-related matters nine times in presentations by the Group ESG Office. In addition, presentations were organised for the Supervisory Board on further ESG topic, among them, for instance, governance.
The task of these bodies is thus also to monitor and manage the risks arising from Erste Group's business activities, especially for the environment, these are essentially the financed emissions. How Erste Group identifies and manages climate-related risks as part of its risk management is described in detail in the annual report - consolidated financial statements, notes [32 and 34] as of year-end 2023, and includes the materiality assessment, the application of quantification methods, and the resulting due diligence.
The members of the Supervisory Board (SB) have independent capacity and competence to review the ESG context, as well as the Non-financial Report, in particular, based on the audit report of an external auditor. After the ascertainment of the Non-financial Report by the management board, the Audit Committee (AC) formally discusses and reviews the Non-financial Report after the final presentation of the results and comments by the external auditor. SB reviews the Non-financial Report taking into account the recommendation of approval of the AC and the external auditor’s audit report. The SB reports to the General Assembly on the results of the review of the Non-financial Report. The Management Board bears the ultimate responsibility for the correctness of the Non-financial Report. </t>
    </r>
  </si>
  <si>
    <t>Institution's integration in governance arrangements of the governance performance of their counterparties including:</t>
  </si>
  <si>
    <t xml:space="preserve">
As further described in section d.</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</si>
  <si>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</si>
  <si>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</si>
  <si>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</si>
  <si>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</si>
  <si>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</si>
  <si>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</si>
  <si>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</si>
  <si>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</si>
  <si>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</si>
  <si>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r>
      <t xml:space="preserve">The potential impact of governance risks on the quality of our credit portfolio was considered within Group </t>
    </r>
    <r>
      <rPr>
        <b/>
        <sz val="11"/>
        <color theme="1"/>
        <rFont val="Calibri"/>
        <family val="2"/>
        <scheme val="minor"/>
      </rPr>
      <t>RMA</t>
    </r>
    <r>
      <rPr>
        <sz val="10"/>
        <color theme="1"/>
        <rFont val="Arial"/>
        <family val="2"/>
      </rPr>
      <t xml:space="preserve"> 2023 for ICAAP purposes, based on the assessment at the level of industry sub-segments (ESG Factor Heatmap) as well as for the first time on the ESG Assessment Questionnaire that enable a specific coverage of large corporate clients. While the latter indicates medium materiality (e.g., supply chain issues, unclear governance structure, etc.), the former assesses governance risks very much as immaterial driving (due to substantially higher portfolio coverage) also overall assessment of governance risks within credit risk (as low/immaterial).
Within the risk assessment of loan origination and monitoring process for large corporate and commercial real estate transactions, Erste Group includes an ESG questionnaire-based screening through the Group’s </t>
    </r>
    <r>
      <rPr>
        <b/>
        <sz val="11"/>
        <color theme="1"/>
        <rFont val="Calibri"/>
        <family val="2"/>
        <scheme val="minor"/>
      </rPr>
      <t>ESG Assessment Questionnaire</t>
    </r>
    <r>
      <rPr>
        <sz val="10"/>
        <color theme="1"/>
        <rFont val="Arial"/>
        <family val="2"/>
      </rPr>
      <t xml:space="preserve">, detailed in the Environmental risk chapter. Also covered are governance risks, covering governance failure, supply chain management issues, corporate governance and transparency, to name a few. Additional checks on minimum safeguards alignment have been added, taking into account applicable legislation and international principles such as the OECD Guidelines for Multinational Enterprises.
The ESG Assessment Questionnaire plays an integral role in the credit application for different types of clients and/or transactions, as detailed in the Environmental chapter. Together with the Erste Group’s policies, it forms a part of the credit application and approval process, according to the established credit approval authorities of the Group.
In the </t>
    </r>
    <r>
      <rPr>
        <b/>
        <sz val="11"/>
        <color theme="1"/>
        <rFont val="Calibri"/>
        <family val="2"/>
        <scheme val="minor"/>
      </rPr>
      <t>corporate rating model</t>
    </r>
    <r>
      <rPr>
        <sz val="10"/>
        <color theme="1"/>
        <rFont val="Arial"/>
        <family val="2"/>
      </rPr>
      <t xml:space="preserve">, two soft fact questions covering the counterparty’s governance compliance are also assessed.
For segments with lower exposures, the main instrument used is the </t>
    </r>
    <r>
      <rPr>
        <b/>
        <sz val="11"/>
        <color theme="1"/>
        <rFont val="Calibri"/>
        <family val="2"/>
        <scheme val="minor"/>
      </rPr>
      <t>ESG Factor Heatmap</t>
    </r>
    <r>
      <rPr>
        <sz val="10"/>
        <color theme="1"/>
        <rFont val="Arial"/>
        <family val="2"/>
      </rPr>
      <t xml:space="preserve">, where potential governance risk factors, such as corporate governance, ethical standards and transparency, are taken into account within the industry risk assessment for our regions in the annual process of reviewing the heatmap. For further information regarding the ESG Factor Heatmap, please refer to the Environmental risk chapter. 
For identified risks, the </t>
    </r>
    <r>
      <rPr>
        <b/>
        <sz val="11"/>
        <color theme="1"/>
        <rFont val="Calibri"/>
        <family val="2"/>
        <scheme val="minor"/>
      </rPr>
      <t>Non-Financial Risk decision process</t>
    </r>
    <r>
      <rPr>
        <sz val="10"/>
        <color theme="1"/>
        <rFont val="Arial"/>
        <family val="2"/>
      </rPr>
      <t xml:space="preserve"> is used to evaluate and take decision on single case-base. In case of unregulated areas of concern are affected, as defined in Reputational Risk Policy, the ROCC is enforcing group standards and decision-maker in emerging single risks and takes the final decision. For further information regarding the ROCC, please refer to the Social risk chapter.</t>
    </r>
  </si>
  <si>
    <t>(**) Out of 5 identified clients in the scope, aligned exposure amounts to EUR 5,6 tsd attributable to one client.</t>
  </si>
  <si>
    <t>Summary of content:</t>
  </si>
  <si>
    <t>Index</t>
  </si>
  <si>
    <t>Overview and links to all disclosure information per chapters listed below:</t>
  </si>
  <si>
    <t>Disclosure of credit risk quality</t>
  </si>
  <si>
    <t>Disclosure of use of the IRB approach to credit risk</t>
  </si>
  <si>
    <t>Disclosure of specialised lending</t>
  </si>
  <si>
    <t xml:space="preserve">Disclosure of exposures to counterparty credit risk </t>
  </si>
  <si>
    <t>Disclosure of market risk</t>
  </si>
  <si>
    <t>Disclosure of liquidity requirement</t>
  </si>
  <si>
    <t xml:space="preserve">Disclosure of interest rate risks of non-trading book activities </t>
  </si>
  <si>
    <t>Disclosure of environmental, social and governance risks</t>
  </si>
  <si>
    <t>Additional information</t>
  </si>
  <si>
    <t xml:space="preserve">Erste Group Public Disclosure is prepared on consolidated level, per requirements set out in Part Eight of Regulation (EU) No 575/2013 and following additional instructions and frequencies per EBA guidelines and ITSs. The requirements have been incorporated in internal processes, systems and controls through Group Disclosure Policy. </t>
  </si>
  <si>
    <t>All amounts have been expressed in EUR million.</t>
  </si>
  <si>
    <r>
      <t>Quantitative data have been presented mainly based on supervisory reporting data points, as per reviewed mapping tool, issued by EBA on 23</t>
    </r>
    <r>
      <rPr>
        <vertAlign val="superscript"/>
        <sz val="12"/>
        <color theme="3" tint="-0.499984740745262"/>
        <rFont val="Arial"/>
        <family val="2"/>
      </rPr>
      <t>rd</t>
    </r>
    <r>
      <rPr>
        <sz val="12"/>
        <color theme="3" tint="-0.499984740745262"/>
        <rFont val="Arial"/>
        <family val="2"/>
      </rPr>
      <t xml:space="preserve"> of May 2022.</t>
    </r>
  </si>
  <si>
    <t>Ursula Punzet-Arbeithuber
Head of Enterprise Wide Risk Management</t>
  </si>
  <si>
    <r>
      <t xml:space="preserve">Refference date: </t>
    </r>
    <r>
      <rPr>
        <b/>
        <sz val="12"/>
        <color theme="3" tint="-0.499984740745262"/>
        <rFont val="Arial"/>
        <family val="2"/>
      </rPr>
      <t>30.6.2024</t>
    </r>
  </si>
  <si>
    <t>Article 438 (d)</t>
  </si>
  <si>
    <t>manual</t>
  </si>
  <si>
    <t>Article 447 (a) to (g) and Article 438 (b)</t>
  </si>
  <si>
    <t xml:space="preserve">Article 437 (a), Article 437 (d), Article 437 (e) and Article 437 (f) </t>
  </si>
  <si>
    <t>Article 437 (a)</t>
  </si>
  <si>
    <t>Article 440 (a)</t>
  </si>
  <si>
    <t>Article 440 (b)</t>
  </si>
  <si>
    <t>Article 451(1) (b)</t>
  </si>
  <si>
    <t>Article 451(1)  (a) and Article 451(1) (b);  Article 451(3) (taking into account, where applicable, Article 451(1) (c) and Article 451(2)))</t>
  </si>
  <si>
    <t>Article 442 (c) and Article 442 (f)</t>
  </si>
  <si>
    <t>Article 442 (g)</t>
  </si>
  <si>
    <t>Article 442 (f)</t>
  </si>
  <si>
    <t xml:space="preserve">Article 442 (c) </t>
  </si>
  <si>
    <t>Article 442  (c) and Article 442 (e)</t>
  </si>
  <si>
    <t>Article 442 (c) and Article 442 (e)</t>
  </si>
  <si>
    <t xml:space="preserve">EU CQ7 </t>
  </si>
  <si>
    <t>Article 453 (f)</t>
  </si>
  <si>
    <t xml:space="preserve"> Standardised approach -Credit risk exposure and CRM effects</t>
  </si>
  <si>
    <t xml:space="preserve">Article 453 (g), Article 453 (h), Article 453 (i) and Article 444 (e) </t>
  </si>
  <si>
    <t xml:space="preserve"> Standardised approach</t>
  </si>
  <si>
    <t>Article 444 (e)</t>
  </si>
  <si>
    <t>EU CR6 A-IRB</t>
  </si>
  <si>
    <t>A-IRB approach – Credit risk exposures by exposure class and PD range</t>
  </si>
  <si>
    <t>Article 452 (g), Article 452 (i)-(v)</t>
  </si>
  <si>
    <t>EU CR6 F-IRB</t>
  </si>
  <si>
    <t>F-IRB approach – Credit risk exposures by exposure class and PD range</t>
  </si>
  <si>
    <t>EU CR7-A - A-IRB</t>
  </si>
  <si>
    <t>A-IRB approach – Disclosure of the extent of the use of CRM techniques</t>
  </si>
  <si>
    <t xml:space="preserve">Article 453 (g) </t>
  </si>
  <si>
    <t>EU CR7-A - F-IRB</t>
  </si>
  <si>
    <t>F-IRB approach – Disclosure of the extent of the use of CRM techniques</t>
  </si>
  <si>
    <t xml:space="preserve">Article 438 (h) </t>
  </si>
  <si>
    <t>EU CR10 SL</t>
  </si>
  <si>
    <t>Specialised lending exposures under the simple riskweighted approach</t>
  </si>
  <si>
    <t xml:space="preserve">Article 438  (e) </t>
  </si>
  <si>
    <t>EU CR10 Equity</t>
  </si>
  <si>
    <t>Equity exposures under the simple riskweighted approach</t>
  </si>
  <si>
    <t xml:space="preserve">Disclosure of exposures to couterparty credit risk </t>
  </si>
  <si>
    <t>Article 439 (f), Article 439 (g), and Article 439 (k)</t>
  </si>
  <si>
    <t xml:space="preserve">EU CCR2 </t>
  </si>
  <si>
    <t>Article 439 (h)</t>
  </si>
  <si>
    <t xml:space="preserve">Article 439 (l)  referring to  Article 444 (e)  </t>
  </si>
  <si>
    <t>EU CCR4 - F-IRB</t>
  </si>
  <si>
    <t>F-IRB approach – CCR exposures by exposure class and PD scale</t>
  </si>
  <si>
    <t xml:space="preserve">Article 439 (l) referring to Article 452 (g) </t>
  </si>
  <si>
    <t>EU CCR4 - A-IRB</t>
  </si>
  <si>
    <t>A-IRB approach – CCR exposures by exposure class and PD scale</t>
  </si>
  <si>
    <t xml:space="preserve"> Article 439 (e)</t>
  </si>
  <si>
    <t>Article 439 (j)</t>
  </si>
  <si>
    <t>Article 438 (h) - not applicable as Erste Group doesn't have CCR under IMM</t>
  </si>
  <si>
    <t>Article 439 (i)</t>
  </si>
  <si>
    <t>Article 449 (j)</t>
  </si>
  <si>
    <t>Article 449 (j) - not applicable as Erste Group doen't have securitization in Trading Book</t>
  </si>
  <si>
    <t>Article 449 (k)(i)</t>
  </si>
  <si>
    <t xml:space="preserve">Article 449 (k)(ii) </t>
  </si>
  <si>
    <t>Article 449 (l)</t>
  </si>
  <si>
    <t>EU MR2-A</t>
  </si>
  <si>
    <t>Article 455 (e)</t>
  </si>
  <si>
    <t>EU MR2-B</t>
  </si>
  <si>
    <t>Article 438 (h)</t>
  </si>
  <si>
    <t>Article 455 (d)</t>
  </si>
  <si>
    <t>Article 455 (g)</t>
  </si>
  <si>
    <t>EU LIQ1 incl. LIQB</t>
  </si>
  <si>
    <t>Quantitative information of LCR including accompanying narative</t>
  </si>
  <si>
    <t>Article 448 (a), Article 448 (b)</t>
  </si>
  <si>
    <t>Disclosure of Environmental, Social and Governance risks</t>
  </si>
  <si>
    <t>Environmental risk</t>
  </si>
  <si>
    <t>Social risk</t>
  </si>
  <si>
    <t>Governance risk</t>
  </si>
  <si>
    <t>EU KM2</t>
  </si>
  <si>
    <t>Disclosure of minimum requirement for own funds and eligible liabilities (MREL)</t>
  </si>
  <si>
    <t>Disclosure of minimum requirement for own funds and eligible liabilities</t>
  </si>
  <si>
    <r>
      <t xml:space="preserve">The decarbonization targets were set based on physical emission intensity, while absolute financed emissions were deemed as most appropriate metric for Heat &amp; Steam production and Oil &amp; Gas upstream. However, as financed emissions are calculated according to the PCAF Reporting Standards, the actual value is highly dependent on on-balance exposure as of reporting date. 
For </t>
    </r>
    <r>
      <rPr>
        <b/>
        <sz val="10"/>
        <rFont val="Arial"/>
        <family val="2"/>
      </rPr>
      <t>Oil &amp; Gas upstream</t>
    </r>
    <r>
      <rPr>
        <sz val="10"/>
        <rFont val="Arial"/>
        <family val="2"/>
      </rPr>
      <t xml:space="preserve"> the baseline value shown in </t>
    </r>
    <r>
      <rPr>
        <b/>
        <sz val="10"/>
        <rFont val="Arial"/>
        <family val="2"/>
      </rPr>
      <t>the column (e)</t>
    </r>
    <r>
      <rPr>
        <sz val="10"/>
        <rFont val="Arial"/>
        <family val="2"/>
      </rPr>
      <t xml:space="preserve"> has been defined factoring in </t>
    </r>
    <r>
      <rPr>
        <b/>
        <sz val="10"/>
        <rFont val="Arial"/>
        <family val="2"/>
      </rPr>
      <t>Erste’s business with its customers at the point of targets setting</t>
    </r>
    <r>
      <rPr>
        <sz val="10"/>
        <rFont val="Arial"/>
        <family val="2"/>
      </rPr>
      <t xml:space="preserve">. Erste Group has committed to avoid expansion of its exposure to oil and gas exploration financing unless it is crucial for independence from Russia and is indispensable for national energy security within Europe. Erste Group will provide banking services subject to its Group Responsible Financing Policy.
Within the </t>
    </r>
    <r>
      <rPr>
        <b/>
        <sz val="10"/>
        <rFont val="Arial"/>
        <family val="2"/>
      </rPr>
      <t>Cement production</t>
    </r>
    <r>
      <rPr>
        <sz val="10"/>
        <rFont val="Arial"/>
        <family val="2"/>
      </rPr>
      <t xml:space="preserve">, Erste Group defined the scope via the selection of clients which do run a production plant (mostly in C 23.51) and to which Erste has a client relationship. Besides, within the </t>
    </r>
    <r>
      <rPr>
        <b/>
        <sz val="10"/>
        <rFont val="Arial"/>
        <family val="2"/>
      </rPr>
      <t>automotive sector</t>
    </r>
    <r>
      <rPr>
        <sz val="10"/>
        <rFont val="Arial"/>
        <family val="2"/>
      </rPr>
      <t xml:space="preserve"> Erste Group has set decarbonization targets for the clients in </t>
    </r>
    <r>
      <rPr>
        <b/>
        <sz val="10"/>
        <rFont val="Arial"/>
        <family val="2"/>
      </rPr>
      <t>the Automotive production</t>
    </r>
    <r>
      <rPr>
        <sz val="10"/>
        <rFont val="Arial"/>
        <family val="2"/>
      </rPr>
      <t>, namely manufacturing of light duty motor vehicles, that are defined via NACE 29.10.</t>
    </r>
  </si>
  <si>
    <r>
      <rPr>
        <b/>
        <sz val="18"/>
        <color theme="3" tint="-0.499984740745262"/>
        <rFont val="Arial"/>
        <family val="2"/>
      </rPr>
      <t>Pillar 3 Disclosure</t>
    </r>
    <r>
      <rPr>
        <b/>
        <sz val="10"/>
        <color theme="3" tint="-0.499984740745262"/>
        <rFont val="Arial"/>
        <family val="2"/>
      </rPr>
      <t xml:space="preserve">
pursuant to
</t>
    </r>
    <r>
      <rPr>
        <b/>
        <sz val="11"/>
        <color theme="3" tint="-0.499984740745262"/>
        <rFont val="Arial"/>
        <family val="2"/>
      </rPr>
      <t xml:space="preserve">Part Eight of the Capital Requirements Regulation (EU) 575/2013 - (EU) 2019/876 (CRR2)
EBA ITS on public disclosures by institutions of the information referred to in Titles II and III of Part Eight of Regulation (EU) No 575/2013
</t>
    </r>
    <r>
      <rPr>
        <b/>
        <sz val="10"/>
        <color theme="3" tint="-0.499984740745262"/>
        <rFont val="Arial"/>
        <family val="2"/>
      </rPr>
      <t>(EBA/ITS/2021/637)</t>
    </r>
    <r>
      <rPr>
        <b/>
        <sz val="11"/>
        <color theme="3" tint="-0.499984740745262"/>
        <rFont val="Arial"/>
        <family val="2"/>
      </rPr>
      <t xml:space="preserve">
EBA ITS on Pillar 3 disclosures regarding exposures to interest rate risk on positions not held in the trading book (IRRBB)
</t>
    </r>
    <r>
      <rPr>
        <b/>
        <sz val="10"/>
        <color theme="3" tint="-0.499984740745262"/>
        <rFont val="Arial"/>
        <family val="2"/>
      </rPr>
      <t>(EBA/ITS/2022/631)</t>
    </r>
    <r>
      <rPr>
        <b/>
        <sz val="11"/>
        <color theme="3" tint="-0.499984740745262"/>
        <rFont val="Arial"/>
        <family val="2"/>
      </rPr>
      <t xml:space="preserve">
EBA ITS on Pillar 3 disclosures regarding disclosure of environmental, social and governance risks (ESG)
</t>
    </r>
    <r>
      <rPr>
        <b/>
        <sz val="10"/>
        <color theme="3" tint="-0.499984740745262"/>
        <rFont val="Arial"/>
        <family val="2"/>
      </rPr>
      <t>(EBA/ITS/2022/2453)
EBA ITS on disclosure of the minimum requirement for own funds and eligible liabilities (MREL)
(EBA/ITS/2021/622)</t>
    </r>
  </si>
  <si>
    <t>Retained earnings: for regulatory reporting the planned dividend is deducted and only the approved ECB profit considered</t>
  </si>
  <si>
    <t>Accumulated other comprehensive income (OCI): OCI of minorities included</t>
  </si>
  <si>
    <t>Minority interest: consideration of approved ECB profit; no consideration of the minority profit which was not approved by ECB and the non-eligible minorities; OCI of minority interest considered in accumulated other comprehensive income (No. 3)</t>
  </si>
  <si>
    <t xml:space="preserve">Intangible assets after deduction of  DTL's associated to other intangible assets and after prudent amortisation </t>
  </si>
  <si>
    <t>Own credit risk reserve: includes owner part as well as minority interest part</t>
  </si>
  <si>
    <t>AT1 of minorities is fully reflected in the balance sheet position "equity attributable to non-controlling interest"</t>
  </si>
  <si>
    <t xml:space="preserve">T2 instruments: eligible T2 instruments are subject to phase out </t>
  </si>
  <si>
    <t>Cash and cash balances</t>
  </si>
  <si>
    <t xml:space="preserve">   Cash on hand</t>
  </si>
  <si>
    <t xml:space="preserve">   Cash balances at central banks</t>
  </si>
  <si>
    <t xml:space="preserve">   Other demand deposits at credit institutions</t>
  </si>
  <si>
    <t>Financial assets held for trading</t>
  </si>
  <si>
    <t xml:space="preserve">   Derivatives</t>
  </si>
  <si>
    <t xml:space="preserve">   Other financial assets held for trading</t>
  </si>
  <si>
    <t xml:space="preserve">     Pledged as collateral</t>
  </si>
  <si>
    <t>Non-trading financial assets at fair value through profit or loss</t>
  </si>
  <si>
    <t xml:space="preserve">   Equity instruments</t>
  </si>
  <si>
    <t xml:space="preserve">   Debt securities</t>
  </si>
  <si>
    <t xml:space="preserve">   Loans and advances to customers</t>
  </si>
  <si>
    <t>Financial assets at fair value through other comprehensive income</t>
  </si>
  <si>
    <t>Financial assets at amortised cost</t>
  </si>
  <si>
    <t xml:space="preserve">   Loans and advances to banks</t>
  </si>
  <si>
    <t>Finance lease receivables</t>
  </si>
  <si>
    <t xml:space="preserve">Hedge accounting derivatives </t>
  </si>
  <si>
    <t>Fair value changes of the hedged items in portfolio hedge of interest rate risk</t>
  </si>
  <si>
    <t>Property and equipment</t>
  </si>
  <si>
    <t>Investment properties</t>
  </si>
  <si>
    <t>Intangible assets</t>
  </si>
  <si>
    <t>Investments in associates and joint ventures</t>
  </si>
  <si>
    <t>Current tax assets</t>
  </si>
  <si>
    <t>Deferred tax assets</t>
  </si>
  <si>
    <t xml:space="preserve">   thereof DTA from accumulated tax loss carried forward after recoverability considerations</t>
  </si>
  <si>
    <t>Assets held for sale</t>
  </si>
  <si>
    <t>Trade and other receivables</t>
  </si>
  <si>
    <t>Other assets</t>
  </si>
  <si>
    <t>Total assets</t>
  </si>
  <si>
    <t>Financial liabilities held for trading</t>
  </si>
  <si>
    <t xml:space="preserve">   Other financial liabilities held for trading</t>
  </si>
  <si>
    <t>Financial liabilities at fair value through profit or loss</t>
  </si>
  <si>
    <t xml:space="preserve">   Deposits from customers</t>
  </si>
  <si>
    <t xml:space="preserve">   Debt securities issued</t>
  </si>
  <si>
    <t xml:space="preserve">     therof subordinated</t>
  </si>
  <si>
    <t>k*)</t>
  </si>
  <si>
    <t xml:space="preserve">   Other financial liabilities</t>
  </si>
  <si>
    <t>Financial liabilities at amortised cost</t>
  </si>
  <si>
    <t xml:space="preserve">   Deposits from banks</t>
  </si>
  <si>
    <t>k**)</t>
  </si>
  <si>
    <t>Lease liabilities</t>
  </si>
  <si>
    <t>Provisions</t>
  </si>
  <si>
    <t>Current tax liabilities</t>
  </si>
  <si>
    <t>Deferred tax liabilities</t>
  </si>
  <si>
    <t>Liabilities associated with assets held for sale</t>
  </si>
  <si>
    <t>Other liabilities</t>
  </si>
  <si>
    <t>Total liabilities</t>
  </si>
  <si>
    <t xml:space="preserve">   Equity attributable to non-controlling interests</t>
  </si>
  <si>
    <t>d, j</t>
  </si>
  <si>
    <t xml:space="preserve">   Additional equity instruments</t>
  </si>
  <si>
    <t xml:space="preserve">   Equity attributable to owners of the parent</t>
  </si>
  <si>
    <t xml:space="preserve">     Subscribed capital</t>
  </si>
  <si>
    <t xml:space="preserve">     Additional paid-in capital</t>
  </si>
  <si>
    <t xml:space="preserve">     Retained earnings and other reserves</t>
  </si>
  <si>
    <t xml:space="preserve">       Retained earnings</t>
  </si>
  <si>
    <t xml:space="preserve">       Other reserves</t>
  </si>
  <si>
    <t xml:space="preserve">       thereof cash flow hedge reserve</t>
  </si>
  <si>
    <t xml:space="preserve">       thereof own credit risk reserve</t>
  </si>
  <si>
    <t>Total shareholders' equity</t>
  </si>
  <si>
    <t>Total liabilities and equity</t>
  </si>
  <si>
    <t>1.4</t>
  </si>
  <si>
    <t>EG shows a stable development of LCR and is having a comfortable buffer well above internal and external limits.</t>
  </si>
  <si>
    <t>ERSTE Groups Average LCR Gap remains stable compared to the last disclosure average.</t>
  </si>
  <si>
    <t>Diversification of funding sources is part of the regular monitoring of HQLAs and funding sources in diverse categories.</t>
  </si>
  <si>
    <t>As per 30.06.2024, 96.6% of the HQLAs in ERSTE Group are Level 1 assets, mainly central bank reserves, central bank assets and central government assets.</t>
  </si>
  <si>
    <t>Derivative exposures and all potential collateral calls are considered in Erste Group’s LCR calculation and reported accordingly in the appropriate categories. Their impact on the LCR itself is insignificant.</t>
  </si>
  <si>
    <t>LCR for ERSTE Group is calculated for the currencies EUR, CZK and USD as significant currencies. For EUR and CZK the currency LCR is well above 100%, for USD it is below. Considering the possibility to use some EUR collateral for USD funding as well this is seen as no issue.</t>
  </si>
  <si>
    <t>D 35.11</t>
  </si>
  <si>
    <t>kgCO2e/MWh</t>
  </si>
  <si>
    <t>B 06.10, B 06.20  (upstream)</t>
  </si>
  <si>
    <t>thousand tCO2e</t>
  </si>
  <si>
    <t>Automotive</t>
  </si>
  <si>
    <t>C 29.10</t>
  </si>
  <si>
    <t>gCO2e/km</t>
  </si>
  <si>
    <t>Aviation</t>
  </si>
  <si>
    <t>n.a.</t>
  </si>
  <si>
    <t>C 23.51 (cement production)</t>
  </si>
  <si>
    <t>tCO2e/tonne cement</t>
  </si>
  <si>
    <t>C 24.10, C 24.20, C 24.51, 
C 24.52</t>
  </si>
  <si>
    <t>tCO2e/tonne steel</t>
  </si>
  <si>
    <t>Chemicals</t>
  </si>
  <si>
    <t>Power / Heat &amp; Steam production</t>
  </si>
  <si>
    <t>D 35.30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</si>
</sst>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_-* #,##0.0_-;\-* #,##0.0_-;_-* &quot;-&quot;??_-;_-@_-"/>
    <numFmt numFmtId="166" formatCode="_-* #,##0.0_-;\-* #,##0.0_-;_-* &quot;-&quot;?_-;_-@_-"/>
    <numFmt numFmtId="167" formatCode="#,##0.0"/>
    <numFmt numFmtId="168" formatCode="#,##0.0;\-#,##0.0;\-"/>
    <numFmt numFmtId="169" formatCode="mmm\ yy"/>
    <numFmt numFmtId="170" formatCode="#,##0.0_ ;\-#,##0.0\ "/>
    <numFmt numFmtId="171" formatCode="#,##0.0000"/>
    <numFmt numFmtId="172" formatCode="0.000%"/>
  </numFmts>
  <fonts count="80">
    <font>
      <sz val="10"/>
      <color theme="1"/>
      <name val="Arial"/>
      <family val="2"/>
    </font>
    <font>
      <b/>
      <sz val="10"/>
      <color theme="1"/>
      <name val="Arial"/>
      <family val="2"/>
    </font>
    <font>
      <u/>
      <sz val="10"/>
      <color theme="10"/>
      <name val="Arial"/>
      <family val="2"/>
    </font>
    <font>
      <b/>
      <sz val="11"/>
      <name val="Calibri"/>
      <family val="2"/>
      <scheme val="minor"/>
    </font>
    <font>
      <sz val="11"/>
      <name val="Calibri"/>
      <family val="2"/>
      <scheme val="minor"/>
    </font>
    <font>
      <b/>
      <sz val="11"/>
      <color theme="1"/>
      <name val="Calibri"/>
      <family val="2"/>
      <scheme val="minor"/>
    </font>
    <font>
      <sz val="11"/>
      <color theme="1"/>
      <name val="Calibri"/>
      <family val="2"/>
      <scheme val="minor"/>
    </font>
    <font>
      <sz val="8"/>
      <color theme="1"/>
      <name val="Arial"/>
      <family val="2"/>
    </font>
    <font>
      <sz val="8"/>
      <name val="Arial"/>
      <family val="2"/>
    </font>
    <font>
      <sz val="10"/>
      <name val="Arial"/>
      <family val="2"/>
    </font>
    <font>
      <sz val="10"/>
      <color theme="1"/>
      <name val="Arial"/>
      <family val="2"/>
    </font>
    <font>
      <sz val="10"/>
      <color rgb="FFFF0000"/>
      <name val="Arial"/>
      <family val="2"/>
    </font>
    <font>
      <u/>
      <sz val="11"/>
      <color theme="10"/>
      <name val="Calibri"/>
      <family val="2"/>
      <scheme val="minor"/>
    </font>
    <font>
      <sz val="11"/>
      <color theme="1"/>
      <name val="Calibri"/>
      <family val="2"/>
      <charset val="238"/>
      <scheme val="minor"/>
    </font>
    <font>
      <b/>
      <strike/>
      <sz val="11"/>
      <color rgb="FFFF0000"/>
      <name val="Calibri"/>
      <family val="2"/>
      <scheme val="minor"/>
    </font>
    <font>
      <b/>
      <sz val="14"/>
      <name val="Arial"/>
      <family val="2"/>
    </font>
    <font>
      <b/>
      <sz val="10"/>
      <name val="Arial"/>
      <family val="2"/>
    </font>
    <font>
      <i/>
      <sz val="10"/>
      <name val="Arial"/>
      <family val="2"/>
    </font>
    <font>
      <strike/>
      <sz val="10"/>
      <name val="Arial"/>
      <family val="2"/>
    </font>
    <font>
      <b/>
      <sz val="12"/>
      <name val="Arial"/>
      <family val="2"/>
    </font>
    <font>
      <sz val="11"/>
      <color theme="1"/>
      <name val="Arial"/>
      <family val="2"/>
    </font>
    <font>
      <sz val="10"/>
      <color rgb="FF000000"/>
      <name val="Arial"/>
      <family val="2"/>
    </font>
    <font>
      <b/>
      <sz val="10"/>
      <color rgb="FF000000"/>
      <name val="Arial"/>
      <family val="2"/>
    </font>
    <font>
      <sz val="11"/>
      <name val="Arial"/>
      <family val="2"/>
    </font>
    <font>
      <i/>
      <sz val="10"/>
      <color theme="1"/>
      <name val="Arial"/>
      <family val="2"/>
    </font>
    <font>
      <b/>
      <sz val="20"/>
      <name val="Arial"/>
      <family val="2"/>
    </font>
    <font>
      <sz val="11"/>
      <color theme="3" tint="-0.499984740745262"/>
      <name val="Arial"/>
      <family val="2"/>
    </font>
    <font>
      <sz val="11"/>
      <color theme="3" tint="-0.499984740745262"/>
      <name val="Calibri"/>
      <family val="2"/>
      <scheme val="minor"/>
    </font>
    <font>
      <sz val="11"/>
      <color indexed="8"/>
      <name val="Calibri"/>
      <family val="2"/>
      <scheme val="minor"/>
    </font>
    <font>
      <sz val="10"/>
      <color indexed="8"/>
      <name val="Helvetica Neue"/>
    </font>
    <font>
      <sz val="10"/>
      <color rgb="FF9C0006"/>
      <name val="Arial"/>
      <family val="2"/>
    </font>
    <font>
      <b/>
      <sz val="14"/>
      <color indexed="8"/>
      <name val="Arial"/>
      <family val="2"/>
    </font>
    <font>
      <sz val="10"/>
      <color indexed="8"/>
      <name val="Arial"/>
      <family val="2"/>
    </font>
    <font>
      <i/>
      <sz val="10"/>
      <color theme="3" tint="-0.499984740745262"/>
      <name val="Arial"/>
      <family val="2"/>
    </font>
    <font>
      <b/>
      <sz val="10"/>
      <color indexed="8"/>
      <name val="Arial"/>
      <family val="2"/>
    </font>
    <font>
      <b/>
      <sz val="10"/>
      <color theme="3" tint="-0.499984740745262"/>
      <name val="Arial"/>
      <family val="2"/>
    </font>
    <font>
      <sz val="10"/>
      <color theme="3" tint="-0.499984740745262"/>
      <name val="Arial"/>
      <family val="2"/>
    </font>
    <font>
      <i/>
      <sz val="10"/>
      <color indexed="8"/>
      <name val="Arial"/>
      <family val="2"/>
    </font>
    <font>
      <sz val="10"/>
      <color indexed="60"/>
      <name val="Arial"/>
      <family val="2"/>
    </font>
    <font>
      <i/>
      <sz val="10"/>
      <color indexed="10"/>
      <name val="Arial"/>
      <family val="2"/>
    </font>
    <font>
      <b/>
      <sz val="12"/>
      <color theme="3" tint="-0.499984740745262"/>
      <name val="Arial"/>
      <family val="2"/>
    </font>
    <font>
      <b/>
      <sz val="10"/>
      <color rgb="FFFF0000"/>
      <name val="Arial"/>
      <family val="2"/>
    </font>
    <font>
      <sz val="12"/>
      <color theme="3" tint="-0.499984740745262"/>
      <name val="Arial"/>
      <family val="2"/>
    </font>
    <font>
      <i/>
      <sz val="11"/>
      <color theme="3" tint="-0.499984740745262"/>
      <name val="Calibri"/>
      <family val="2"/>
      <scheme val="minor"/>
    </font>
    <font>
      <i/>
      <sz val="10"/>
      <color rgb="FF000000"/>
      <name val="Arial"/>
      <family val="2"/>
    </font>
    <font>
      <b/>
      <i/>
      <sz val="10"/>
      <color rgb="FF000000"/>
      <name val="Arial"/>
      <family val="2"/>
    </font>
    <font>
      <b/>
      <i/>
      <sz val="10"/>
      <color theme="3" tint="-0.499984740745262"/>
      <name val="Arial"/>
      <family val="2"/>
    </font>
    <font>
      <b/>
      <i/>
      <sz val="10"/>
      <name val="Arial"/>
      <family val="2"/>
    </font>
    <font>
      <b/>
      <sz val="10"/>
      <color rgb="FF2F5773"/>
      <name val="Arial"/>
      <family val="2"/>
    </font>
    <font>
      <b/>
      <i/>
      <sz val="10"/>
      <color theme="1"/>
      <name val="Arial"/>
      <family val="2"/>
    </font>
    <font>
      <u/>
      <sz val="10"/>
      <color theme="3" tint="-0.499984740745262"/>
      <name val="Arial"/>
      <family val="2"/>
    </font>
    <font>
      <sz val="12"/>
      <color theme="3" tint="-0.499984740745262"/>
      <name val="Calibri"/>
      <family val="2"/>
      <scheme val="minor"/>
    </font>
    <font>
      <b/>
      <sz val="14"/>
      <color theme="3" tint="-0.499984740745262"/>
      <name val="Arial"/>
      <family val="2"/>
    </font>
    <font>
      <b/>
      <u/>
      <sz val="11"/>
      <name val="Arial"/>
      <family val="2"/>
    </font>
    <font>
      <i/>
      <sz val="10"/>
      <color rgb="FFFF0000"/>
      <name val="Arial"/>
      <family val="2"/>
    </font>
    <font>
      <b/>
      <u/>
      <sz val="10"/>
      <color theme="1"/>
      <name val="Arial"/>
      <family val="2"/>
    </font>
    <font>
      <b/>
      <u/>
      <sz val="10"/>
      <name val="Arial"/>
      <family val="2"/>
    </font>
    <font>
      <b/>
      <strike/>
      <sz val="10"/>
      <color rgb="FFFF0000"/>
      <name val="Arial"/>
      <family val="2"/>
    </font>
    <font>
      <sz val="10"/>
      <color theme="9" tint="-0.499984740745262"/>
      <name val="Arial"/>
      <family val="2"/>
    </font>
    <font>
      <b/>
      <sz val="10"/>
      <color theme="9" tint="-0.499984740745262"/>
      <name val="Arial"/>
      <family val="2"/>
    </font>
    <font>
      <b/>
      <sz val="11"/>
      <color rgb="FFFF0000"/>
      <name val="Arial"/>
      <family val="2"/>
    </font>
    <font>
      <b/>
      <sz val="11"/>
      <name val="Arial"/>
      <family val="2"/>
    </font>
    <font>
      <b/>
      <sz val="11"/>
      <color theme="3" tint="-0.499984740745262"/>
      <name val="Calibri"/>
      <family val="2"/>
      <scheme val="minor"/>
    </font>
    <font>
      <sz val="11"/>
      <color indexed="8"/>
      <name val="Arial"/>
      <family val="2"/>
    </font>
    <font>
      <sz val="9"/>
      <name val="Verdana"/>
      <family val="2"/>
    </font>
    <font>
      <b/>
      <sz val="9"/>
      <name val="Verdana"/>
      <family val="2"/>
    </font>
    <font>
      <i/>
      <sz val="9"/>
      <name val="Verdana"/>
      <family val="2"/>
    </font>
    <font>
      <b/>
      <u/>
      <sz val="14"/>
      <name val="Calibri"/>
      <family val="2"/>
      <scheme val="minor"/>
    </font>
    <font>
      <i/>
      <sz val="11"/>
      <color rgb="FF0070C0"/>
      <name val="Calibri"/>
      <family val="2"/>
      <scheme val="minor"/>
    </font>
    <font>
      <i/>
      <sz val="11"/>
      <name val="Calibri"/>
      <family val="2"/>
      <scheme val="minor"/>
    </font>
    <font>
      <sz val="11"/>
      <color rgb="FF0070C0"/>
      <name val="Calibri"/>
      <family val="2"/>
      <scheme val="minor"/>
    </font>
    <font>
      <b/>
      <sz val="18"/>
      <color theme="3" tint="-0.499984740745262"/>
      <name val="Arial"/>
      <family val="2"/>
    </font>
    <font>
      <b/>
      <sz val="11"/>
      <color theme="3" tint="-0.499984740745262"/>
      <name val="Arial"/>
      <family val="2"/>
    </font>
    <font>
      <b/>
      <i/>
      <u/>
      <sz val="12"/>
      <color theme="3" tint="-0.499984740745262"/>
      <name val="Arial"/>
      <family val="2"/>
    </font>
    <font>
      <u/>
      <sz val="12"/>
      <color theme="3" tint="-0.499984740745262"/>
      <name val="Arial"/>
      <family val="2"/>
    </font>
    <font>
      <b/>
      <sz val="9"/>
      <color theme="3" tint="-0.499984740745262"/>
      <name val="Arial"/>
      <family val="2"/>
    </font>
    <font>
      <u/>
      <sz val="9"/>
      <color theme="3" tint="-0.499984740745262"/>
      <name val="Arial"/>
      <family val="2"/>
    </font>
    <font>
      <sz val="9"/>
      <color theme="3" tint="-0.499984740745262"/>
      <name val="Arial"/>
      <family val="2"/>
    </font>
    <font>
      <vertAlign val="superscript"/>
      <sz val="12"/>
      <color theme="3" tint="-0.499984740745262"/>
      <name val="Arial"/>
      <family val="2"/>
    </font>
    <font>
      <u/>
      <sz val="10"/>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42"/>
        <bgColor indexed="64"/>
      </patternFill>
    </fill>
    <fill>
      <patternFill patternType="solid">
        <fgColor indexed="9"/>
        <bgColor indexed="64"/>
      </patternFill>
    </fill>
    <fill>
      <patternFill patternType="solid">
        <fgColor rgb="FFBFBFBF"/>
        <bgColor indexed="64"/>
      </patternFill>
    </fill>
    <fill>
      <patternFill patternType="solid">
        <fgColor rgb="FFFFFF00"/>
        <bgColor indexed="64"/>
      </patternFill>
    </fill>
    <fill>
      <patternFill patternType="solid">
        <fgColor rgb="FFFFFFCC"/>
      </patternFill>
    </fill>
    <fill>
      <patternFill patternType="solid">
        <fgColor rgb="FFFFC7CE"/>
      </patternFill>
    </fill>
    <fill>
      <patternFill patternType="solid">
        <fgColor rgb="FFFFFFFF"/>
      </patternFill>
    </fill>
    <fill>
      <patternFill patternType="solid">
        <fgColor theme="0"/>
        <bgColor rgb="FFD9E1ED"/>
      </patternFill>
    </fill>
    <fill>
      <patternFill patternType="solid">
        <fgColor theme="0"/>
      </patternFill>
    </fill>
    <fill>
      <patternFill patternType="solid">
        <fgColor theme="6" tint="0.59999389629810485"/>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34998626667073579"/>
        <bgColor rgb="FFD9E1ED"/>
      </patternFill>
    </fill>
  </fills>
  <borders count="29">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dashed">
        <color theme="9" tint="-0.24994659260841701"/>
      </right>
      <top style="dashed">
        <color theme="9" tint="-0.24994659260841701"/>
      </top>
      <bottom/>
      <diagonal/>
    </border>
    <border>
      <left style="thin">
        <color indexed="64"/>
      </left>
      <right style="dashed">
        <color theme="9" tint="-0.24994659260841701"/>
      </right>
      <top style="dashed">
        <color theme="9" tint="-0.499984740745262"/>
      </top>
      <bottom style="dashed">
        <color theme="9" tint="-0.499984740745262"/>
      </bottom>
      <diagonal/>
    </border>
    <border>
      <left style="thin">
        <color indexed="64"/>
      </left>
      <right style="dashed">
        <color theme="9" tint="-0.24994659260841701"/>
      </right>
      <top style="dashed">
        <color theme="9" tint="-0.499984740745262"/>
      </top>
      <bottom style="dashed">
        <color theme="9" tint="-0.24994659260841701"/>
      </bottom>
      <diagonal/>
    </border>
    <border>
      <left style="dashed">
        <color theme="9" tint="-0.499984740745262"/>
      </left>
      <right style="dashed">
        <color theme="9" tint="-0.499984740745262"/>
      </right>
      <top style="dashed">
        <color theme="9" tint="-0.499984740745262"/>
      </top>
      <bottom style="dashed">
        <color theme="9" tint="-0.499984740745262"/>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46">
    <xf numFmtId="0" fontId="0" fillId="0" borderId="0"/>
    <xf numFmtId="0" fontId="2" fillId="0" borderId="0" applyNumberFormat="0" applyFill="0" applyBorder="0" applyAlignment="0" applyProtection="0"/>
    <xf numFmtId="0" fontId="6" fillId="0" borderId="0"/>
    <xf numFmtId="0" fontId="9" fillId="0" borderId="0">
      <alignment vertical="center"/>
    </xf>
    <xf numFmtId="3" fontId="9" fillId="7" borderId="3" applyFont="0">
      <alignment horizontal="right" vertical="center"/>
      <protection locked="0"/>
    </xf>
    <xf numFmtId="0" fontId="13" fillId="0" borderId="0"/>
    <xf numFmtId="0" fontId="12" fillId="0" borderId="0" applyNumberFormat="0" applyFill="0" applyBorder="0" applyAlignment="0" applyProtection="0"/>
    <xf numFmtId="0" fontId="9" fillId="0" borderId="0">
      <alignment vertical="center"/>
    </xf>
    <xf numFmtId="9" fontId="6" fillId="0" borderId="0" applyFont="0" applyFill="0" applyBorder="0" applyAlignment="0" applyProtection="0"/>
    <xf numFmtId="0" fontId="25" fillId="8" borderId="17" applyNumberFormat="0" applyFill="0" applyBorder="0" applyAlignment="0" applyProtection="0">
      <alignment horizontal="left"/>
    </xf>
    <xf numFmtId="0" fontId="19" fillId="0" borderId="0" applyNumberFormat="0" applyFill="0" applyBorder="0" applyAlignment="0" applyProtection="0"/>
    <xf numFmtId="0" fontId="9" fillId="0" borderId="0"/>
    <xf numFmtId="0" fontId="9" fillId="0" borderId="0"/>
    <xf numFmtId="9" fontId="10" fillId="0" borderId="0" applyFont="0" applyFill="0" applyBorder="0" applyAlignment="0" applyProtection="0"/>
    <xf numFmtId="0" fontId="28" fillId="0" borderId="0"/>
    <xf numFmtId="0" fontId="29" fillId="0" borderId="0" applyNumberFormat="0" applyFill="0" applyBorder="0" applyProtection="0">
      <alignment vertical="top" wrapText="1"/>
    </xf>
    <xf numFmtId="0" fontId="6" fillId="0" borderId="0"/>
    <xf numFmtId="43" fontId="6" fillId="0" borderId="0" applyFont="0" applyFill="0" applyBorder="0" applyAlignment="0" applyProtection="0"/>
    <xf numFmtId="0" fontId="9" fillId="0" borderId="0"/>
    <xf numFmtId="0" fontId="9" fillId="0" borderId="0"/>
    <xf numFmtId="0" fontId="16" fillId="0" borderId="0" applyNumberFormat="0" applyFill="0" applyAlignment="0" applyProtection="0"/>
    <xf numFmtId="0" fontId="16" fillId="0" borderId="18" applyNumberFormat="0" applyFont="0" applyFill="0" applyBorder="0" applyAlignment="0" applyProtection="0"/>
    <xf numFmtId="43" fontId="10" fillId="0" borderId="0" applyFont="0" applyFill="0" applyBorder="0" applyAlignment="0" applyProtection="0"/>
    <xf numFmtId="49" fontId="16" fillId="0" borderId="5" applyNumberFormat="0" applyFill="0" applyAlignment="0" applyProtection="0"/>
    <xf numFmtId="49" fontId="16" fillId="0" borderId="5" applyNumberFormat="0" applyFill="0" applyAlignment="0" applyProtection="0"/>
    <xf numFmtId="0" fontId="16" fillId="0" borderId="0" applyNumberFormat="0" applyFill="0" applyAlignment="0" applyProtection="0"/>
    <xf numFmtId="0" fontId="9" fillId="0" borderId="0"/>
    <xf numFmtId="0" fontId="9" fillId="0" borderId="0"/>
    <xf numFmtId="0" fontId="9" fillId="0" borderId="0"/>
    <xf numFmtId="0" fontId="9" fillId="0" borderId="0"/>
    <xf numFmtId="0" fontId="6" fillId="11" borderId="19" applyNumberFormat="0" applyFont="0" applyAlignment="0" applyProtection="0"/>
    <xf numFmtId="0" fontId="30" fillId="12" borderId="0" applyNumberFormat="0" applyBorder="0" applyAlignment="0" applyProtection="0"/>
    <xf numFmtId="0" fontId="31" fillId="0" borderId="0"/>
    <xf numFmtId="43" fontId="28" fillId="0" borderId="0" applyFont="0" applyFill="0" applyBorder="0" applyAlignment="0" applyProtection="0"/>
    <xf numFmtId="9" fontId="28" fillId="0" borderId="0" applyFont="0" applyFill="0" applyBorder="0" applyAlignment="0" applyProtection="0"/>
    <xf numFmtId="0" fontId="28" fillId="0" borderId="0"/>
    <xf numFmtId="43" fontId="28" fillId="0" borderId="0" applyFont="0" applyFill="0" applyBorder="0" applyAlignment="0" applyProtection="0"/>
    <xf numFmtId="9" fontId="28"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3" fillId="0" borderId="0"/>
    <xf numFmtId="0" fontId="9" fillId="0" borderId="0"/>
    <xf numFmtId="0" fontId="6" fillId="0" borderId="0"/>
    <xf numFmtId="0" fontId="16" fillId="8" borderId="7" applyFont="0" applyBorder="0">
      <alignment horizontal="center" wrapText="1"/>
    </xf>
    <xf numFmtId="0" fontId="2" fillId="0" borderId="0" applyNumberFormat="0" applyFill="0" applyBorder="0" applyAlignment="0" applyProtection="0"/>
  </cellStyleXfs>
  <cellXfs count="1113">
    <xf numFmtId="0" fontId="0" fillId="0" borderId="0" xfId="0"/>
    <xf numFmtId="0" fontId="1" fillId="0" borderId="0" xfId="2" applyFont="1"/>
    <xf numFmtId="0" fontId="4" fillId="0" borderId="3" xfId="2" applyFont="1" applyBorder="1"/>
    <xf numFmtId="0" fontId="6" fillId="3" borderId="0" xfId="2" applyFill="1"/>
    <xf numFmtId="0" fontId="4" fillId="3" borderId="3" xfId="2" applyFont="1" applyFill="1" applyBorder="1" applyAlignment="1">
      <alignment horizontal="center" vertical="center"/>
    </xf>
    <xf numFmtId="0" fontId="4" fillId="3" borderId="0" xfId="2" applyFont="1" applyFill="1"/>
    <xf numFmtId="0" fontId="1" fillId="0" borderId="0" xfId="2" applyFont="1" applyAlignment="1">
      <alignment wrapText="1"/>
    </xf>
    <xf numFmtId="0" fontId="10" fillId="0" borderId="3" xfId="2" applyFont="1" applyBorder="1" applyAlignment="1">
      <alignment vertical="center" wrapText="1"/>
    </xf>
    <xf numFmtId="0" fontId="1" fillId="0" borderId="3" xfId="2" applyFont="1" applyBorder="1" applyAlignment="1">
      <alignment vertical="center" wrapText="1"/>
    </xf>
    <xf numFmtId="0" fontId="10" fillId="0" borderId="0" xfId="2" applyFont="1"/>
    <xf numFmtId="0" fontId="10" fillId="0" borderId="3" xfId="2" applyFont="1" applyBorder="1" applyAlignment="1">
      <alignment vertical="center"/>
    </xf>
    <xf numFmtId="0" fontId="16" fillId="0" borderId="3" xfId="2" applyFont="1" applyBorder="1" applyAlignment="1">
      <alignment horizontal="center" vertical="center" wrapText="1"/>
    </xf>
    <xf numFmtId="0" fontId="9" fillId="0" borderId="3" xfId="2" applyFont="1" applyBorder="1" applyAlignment="1">
      <alignment vertical="center"/>
    </xf>
    <xf numFmtId="0" fontId="10" fillId="0" borderId="0" xfId="2" applyFont="1" applyAlignment="1">
      <alignment vertical="center"/>
    </xf>
    <xf numFmtId="0" fontId="21" fillId="0" borderId="3" xfId="2" applyFont="1" applyBorder="1" applyAlignment="1">
      <alignment vertical="center" wrapText="1"/>
    </xf>
    <xf numFmtId="0" fontId="22" fillId="0" borderId="3" xfId="2" applyFont="1" applyBorder="1" applyAlignment="1">
      <alignment vertical="center" wrapText="1"/>
    </xf>
    <xf numFmtId="0" fontId="10" fillId="3" borderId="3" xfId="2" applyFont="1" applyFill="1" applyBorder="1" applyAlignment="1">
      <alignment horizontal="center" vertical="center" wrapText="1"/>
    </xf>
    <xf numFmtId="0" fontId="1" fillId="3" borderId="3" xfId="2" applyFont="1" applyFill="1" applyBorder="1" applyAlignment="1">
      <alignment horizontal="center" vertical="center" wrapText="1"/>
    </xf>
    <xf numFmtId="0" fontId="1" fillId="3" borderId="3" xfId="2" applyFont="1" applyFill="1" applyBorder="1" applyAlignment="1">
      <alignment vertical="center" wrapText="1"/>
    </xf>
    <xf numFmtId="0" fontId="10" fillId="3" borderId="3" xfId="2" applyFont="1" applyFill="1" applyBorder="1" applyAlignment="1">
      <alignment vertical="center" wrapText="1"/>
    </xf>
    <xf numFmtId="0" fontId="9" fillId="3" borderId="3" xfId="2" applyFont="1" applyFill="1" applyBorder="1" applyAlignment="1">
      <alignment horizontal="center" vertical="center" wrapText="1"/>
    </xf>
    <xf numFmtId="0" fontId="1" fillId="0" borderId="3" xfId="2" applyFont="1" applyBorder="1" applyAlignment="1">
      <alignment horizontal="center" vertical="center"/>
    </xf>
    <xf numFmtId="0" fontId="1" fillId="3" borderId="3" xfId="2" applyFont="1" applyFill="1" applyBorder="1" applyAlignment="1">
      <alignment horizontal="left" vertical="center" wrapText="1"/>
    </xf>
    <xf numFmtId="0" fontId="10" fillId="0" borderId="0" xfId="2" applyFont="1" applyAlignment="1">
      <alignment wrapText="1"/>
    </xf>
    <xf numFmtId="0" fontId="10" fillId="0" borderId="3" xfId="2" applyFont="1" applyBorder="1"/>
    <xf numFmtId="0" fontId="5" fillId="3" borderId="3" xfId="2" applyFont="1" applyFill="1" applyBorder="1"/>
    <xf numFmtId="0" fontId="4" fillId="3" borderId="3" xfId="2" applyFont="1" applyFill="1" applyBorder="1" applyAlignment="1">
      <alignment horizontal="center"/>
    </xf>
    <xf numFmtId="0" fontId="4" fillId="3" borderId="3" xfId="2" applyFont="1" applyFill="1" applyBorder="1"/>
    <xf numFmtId="0" fontId="4" fillId="3" borderId="3" xfId="2" applyFont="1" applyFill="1" applyBorder="1" applyAlignment="1">
      <alignment horizontal="left" indent="2"/>
    </xf>
    <xf numFmtId="0" fontId="10" fillId="0" borderId="0" xfId="2" applyFont="1" applyAlignment="1">
      <alignment vertical="center" wrapText="1"/>
    </xf>
    <xf numFmtId="0" fontId="9" fillId="0" borderId="3"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3" xfId="2" applyFont="1" applyBorder="1" applyAlignment="1">
      <alignment horizontal="center" vertical="center"/>
    </xf>
    <xf numFmtId="0" fontId="10" fillId="0" borderId="9" xfId="2" applyFont="1" applyBorder="1" applyAlignment="1">
      <alignment horizontal="center" vertical="center" wrapText="1"/>
    </xf>
    <xf numFmtId="0" fontId="9" fillId="0" borderId="3" xfId="2" applyFont="1" applyBorder="1" applyAlignment="1">
      <alignment vertical="center" wrapText="1"/>
    </xf>
    <xf numFmtId="0" fontId="10" fillId="3" borderId="16" xfId="2" applyFont="1" applyFill="1" applyBorder="1" applyAlignment="1">
      <alignment vertical="center" wrapText="1"/>
    </xf>
    <xf numFmtId="0" fontId="10" fillId="3" borderId="11" xfId="2" applyFont="1" applyFill="1" applyBorder="1" applyAlignment="1">
      <alignment vertical="center" wrapText="1"/>
    </xf>
    <xf numFmtId="0" fontId="10" fillId="0" borderId="11" xfId="2" applyFont="1" applyBorder="1" applyAlignment="1">
      <alignment vertical="center" wrapText="1"/>
    </xf>
    <xf numFmtId="0" fontId="2" fillId="0" borderId="0" xfId="1"/>
    <xf numFmtId="0" fontId="32" fillId="0" borderId="0" xfId="32" applyFont="1"/>
    <xf numFmtId="0" fontId="31" fillId="13" borderId="0" xfId="32" applyFill="1" applyAlignment="1">
      <alignment horizontal="left" vertical="center"/>
    </xf>
    <xf numFmtId="0" fontId="31" fillId="13" borderId="0" xfId="32" applyFill="1" applyAlignment="1">
      <alignment vertical="center"/>
    </xf>
    <xf numFmtId="0" fontId="32" fillId="13" borderId="0" xfId="32" applyFont="1" applyFill="1" applyAlignment="1">
      <alignment horizontal="center" wrapText="1"/>
    </xf>
    <xf numFmtId="165" fontId="33" fillId="13" borderId="0" xfId="33" applyNumberFormat="1" applyFont="1" applyFill="1" applyAlignment="1">
      <alignment horizontal="right" wrapText="1"/>
    </xf>
    <xf numFmtId="0" fontId="34" fillId="13" borderId="3" xfId="32" applyFont="1" applyFill="1" applyBorder="1" applyAlignment="1">
      <alignment horizontal="center" vertical="center" wrapText="1"/>
    </xf>
    <xf numFmtId="14" fontId="35" fillId="13" borderId="3" xfId="32" applyNumberFormat="1" applyFont="1" applyFill="1" applyBorder="1" applyAlignment="1">
      <alignment horizontal="center" vertical="center" wrapText="1"/>
    </xf>
    <xf numFmtId="0" fontId="32" fillId="13" borderId="3" xfId="32" applyFont="1" applyFill="1" applyBorder="1" applyAlignment="1">
      <alignment horizontal="center" vertical="center" wrapText="1"/>
    </xf>
    <xf numFmtId="165" fontId="35" fillId="13" borderId="3" xfId="33" applyNumberFormat="1" applyFont="1" applyFill="1" applyBorder="1" applyAlignment="1">
      <alignment horizontal="right" vertical="center" wrapText="1"/>
    </xf>
    <xf numFmtId="0" fontId="32" fillId="13" borderId="9" xfId="32" applyFont="1" applyFill="1" applyBorder="1" applyAlignment="1">
      <alignment horizontal="left" vertical="center" wrapText="1"/>
    </xf>
    <xf numFmtId="165" fontId="36" fillId="13" borderId="3" xfId="33" applyNumberFormat="1" applyFont="1" applyFill="1" applyBorder="1" applyAlignment="1">
      <alignment horizontal="right" vertical="center" wrapText="1"/>
    </xf>
    <xf numFmtId="166" fontId="32" fillId="0" borderId="0" xfId="32" applyNumberFormat="1" applyFont="1"/>
    <xf numFmtId="165" fontId="36" fillId="0" borderId="3" xfId="33" applyNumberFormat="1" applyFont="1" applyFill="1" applyBorder="1" applyAlignment="1">
      <alignment horizontal="right" vertical="center" wrapText="1"/>
    </xf>
    <xf numFmtId="0" fontId="31" fillId="0" borderId="0" xfId="32"/>
    <xf numFmtId="0" fontId="31" fillId="13" borderId="0" xfId="32" applyFill="1" applyAlignment="1">
      <alignment horizontal="left" vertical="center" wrapText="1"/>
    </xf>
    <xf numFmtId="0" fontId="31" fillId="13" borderId="10" xfId="32" applyFill="1" applyBorder="1" applyAlignment="1">
      <alignment horizontal="left" vertical="center" wrapText="1"/>
    </xf>
    <xf numFmtId="0" fontId="31" fillId="13" borderId="12" xfId="32" applyFill="1" applyBorder="1" applyAlignment="1">
      <alignment horizontal="left" vertical="center" wrapText="1"/>
    </xf>
    <xf numFmtId="0" fontId="32" fillId="0" borderId="3" xfId="32" applyFont="1" applyBorder="1" applyAlignment="1">
      <alignment horizontal="center" vertical="center"/>
    </xf>
    <xf numFmtId="165" fontId="36" fillId="13" borderId="3" xfId="33" applyNumberFormat="1" applyFont="1" applyFill="1" applyBorder="1" applyAlignment="1">
      <alignment horizontal="center" vertical="center" wrapText="1"/>
    </xf>
    <xf numFmtId="0" fontId="34" fillId="2" borderId="3" xfId="32" applyFont="1" applyFill="1" applyBorder="1" applyAlignment="1">
      <alignment horizontal="left" vertical="center" wrapText="1"/>
    </xf>
    <xf numFmtId="0" fontId="34" fillId="2" borderId="8" xfId="32" applyFont="1" applyFill="1" applyBorder="1" applyAlignment="1">
      <alignment horizontal="left" vertical="center" wrapText="1"/>
    </xf>
    <xf numFmtId="0" fontId="34" fillId="2" borderId="7" xfId="32" applyFont="1" applyFill="1" applyBorder="1" applyAlignment="1">
      <alignment vertical="center" wrapText="1"/>
    </xf>
    <xf numFmtId="0" fontId="34" fillId="2" borderId="8" xfId="32" applyFont="1" applyFill="1" applyBorder="1" applyAlignment="1">
      <alignment vertical="center" wrapText="1"/>
    </xf>
    <xf numFmtId="0" fontId="34" fillId="2" borderId="9" xfId="32" applyFont="1" applyFill="1" applyBorder="1" applyAlignment="1">
      <alignment vertical="center" wrapText="1"/>
    </xf>
    <xf numFmtId="0" fontId="34" fillId="2" borderId="3" xfId="32" applyFont="1" applyFill="1" applyBorder="1" applyAlignment="1">
      <alignment horizontal="center" vertical="center" wrapText="1"/>
    </xf>
    <xf numFmtId="0" fontId="34" fillId="13" borderId="7" xfId="32" applyFont="1" applyFill="1" applyBorder="1" applyAlignment="1">
      <alignment vertical="center" wrapText="1"/>
    </xf>
    <xf numFmtId="10" fontId="32" fillId="13" borderId="3" xfId="32" applyNumberFormat="1" applyFont="1" applyFill="1" applyBorder="1" applyAlignment="1">
      <alignment horizontal="right" vertical="center" wrapText="1"/>
    </xf>
    <xf numFmtId="10" fontId="36" fillId="13" borderId="3" xfId="32" applyNumberFormat="1" applyFont="1" applyFill="1" applyBorder="1" applyAlignment="1">
      <alignment horizontal="right" vertical="center" wrapText="1"/>
    </xf>
    <xf numFmtId="0" fontId="34" fillId="2" borderId="8" xfId="32" applyFont="1" applyFill="1" applyBorder="1" applyAlignment="1">
      <alignment horizontal="left" vertical="center"/>
    </xf>
    <xf numFmtId="0" fontId="32" fillId="0" borderId="3" xfId="32" applyFont="1" applyBorder="1" applyAlignment="1">
      <alignment horizontal="center" vertical="center" wrapText="1"/>
    </xf>
    <xf numFmtId="0" fontId="32" fillId="0" borderId="9" xfId="32" applyFont="1" applyBorder="1" applyAlignment="1">
      <alignment horizontal="left" vertical="center" wrapText="1"/>
    </xf>
    <xf numFmtId="10" fontId="32" fillId="0" borderId="3" xfId="32" applyNumberFormat="1" applyFont="1" applyBorder="1" applyAlignment="1">
      <alignment horizontal="right" vertical="center" wrapText="1"/>
    </xf>
    <xf numFmtId="10" fontId="36" fillId="0" borderId="3" xfId="32" applyNumberFormat="1" applyFont="1" applyBorder="1" applyAlignment="1">
      <alignment horizontal="right" vertical="center" wrapText="1"/>
    </xf>
    <xf numFmtId="0" fontId="32" fillId="0" borderId="9" xfId="32" applyFont="1" applyBorder="1" applyAlignment="1">
      <alignment horizontal="left" vertical="center" wrapText="1" indent="1"/>
    </xf>
    <xf numFmtId="10" fontId="32" fillId="0" borderId="3" xfId="34" applyNumberFormat="1" applyFont="1" applyFill="1" applyBorder="1" applyAlignment="1">
      <alignment horizontal="right" vertical="center" wrapText="1"/>
    </xf>
    <xf numFmtId="10" fontId="36" fillId="13" borderId="3" xfId="34" applyNumberFormat="1" applyFont="1" applyFill="1" applyBorder="1" applyAlignment="1">
      <alignment horizontal="right" vertical="center" wrapText="1"/>
    </xf>
    <xf numFmtId="0" fontId="32" fillId="13" borderId="9" xfId="32" applyFont="1" applyFill="1" applyBorder="1" applyAlignment="1">
      <alignment horizontal="left" vertical="center" wrapText="1" indent="1"/>
    </xf>
    <xf numFmtId="0" fontId="32" fillId="2" borderId="3" xfId="32" applyFont="1" applyFill="1" applyBorder="1" applyAlignment="1">
      <alignment horizontal="center" vertical="center" wrapText="1"/>
    </xf>
    <xf numFmtId="0" fontId="32" fillId="2" borderId="7" xfId="32" applyFont="1" applyFill="1" applyBorder="1" applyAlignment="1">
      <alignment horizontal="left" vertical="center" wrapText="1"/>
    </xf>
    <xf numFmtId="0" fontId="32" fillId="2" borderId="8" xfId="32" applyFont="1" applyFill="1" applyBorder="1" applyAlignment="1">
      <alignment horizontal="left" vertical="center" wrapText="1"/>
    </xf>
    <xf numFmtId="0" fontId="32" fillId="2" borderId="9" xfId="32" applyFont="1" applyFill="1" applyBorder="1" applyAlignment="1">
      <alignment horizontal="left" vertical="center" wrapText="1"/>
    </xf>
    <xf numFmtId="0" fontId="32" fillId="13" borderId="8" xfId="32" applyFont="1" applyFill="1" applyBorder="1" applyAlignment="1">
      <alignment horizontal="left" vertical="center" wrapText="1"/>
    </xf>
    <xf numFmtId="10" fontId="10" fillId="13" borderId="3" xfId="32" applyNumberFormat="1" applyFont="1" applyFill="1" applyBorder="1" applyAlignment="1">
      <alignment horizontal="right" vertical="center" wrapText="1"/>
    </xf>
    <xf numFmtId="0" fontId="36" fillId="0" borderId="0" xfId="35" applyFont="1"/>
    <xf numFmtId="0" fontId="31" fillId="0" borderId="0" xfId="32" applyAlignment="1">
      <alignment horizontal="left" vertical="center"/>
    </xf>
    <xf numFmtId="0" fontId="33" fillId="0" borderId="0" xfId="35" applyFont="1" applyAlignment="1">
      <alignment horizontal="right"/>
    </xf>
    <xf numFmtId="0" fontId="35" fillId="13" borderId="3" xfId="35" applyFont="1" applyFill="1" applyBorder="1" applyAlignment="1">
      <alignment horizontal="center" vertical="center" wrapText="1"/>
    </xf>
    <xf numFmtId="0" fontId="35" fillId="0" borderId="3" xfId="35" applyFont="1" applyBorder="1" applyAlignment="1">
      <alignment horizontal="center" vertical="center" wrapText="1"/>
    </xf>
    <xf numFmtId="0" fontId="36" fillId="13" borderId="3" xfId="35" applyFont="1" applyFill="1" applyBorder="1" applyAlignment="1">
      <alignment horizontal="center" vertical="center" wrapText="1"/>
    </xf>
    <xf numFmtId="0" fontId="36" fillId="13" borderId="7" xfId="35" applyFont="1" applyFill="1" applyBorder="1" applyAlignment="1">
      <alignment horizontal="left" vertical="center" wrapText="1"/>
    </xf>
    <xf numFmtId="167" fontId="36" fillId="13" borderId="3" xfId="36" applyNumberFormat="1" applyFont="1" applyFill="1" applyBorder="1" applyAlignment="1">
      <alignment horizontal="right" vertical="center" wrapText="1"/>
    </xf>
    <xf numFmtId="0" fontId="35" fillId="13" borderId="7" xfId="35" applyFont="1" applyFill="1" applyBorder="1" applyAlignment="1">
      <alignment horizontal="left" vertical="center" wrapText="1"/>
    </xf>
    <xf numFmtId="167" fontId="35" fillId="13" borderId="3" xfId="36" applyNumberFormat="1" applyFont="1" applyFill="1" applyBorder="1" applyAlignment="1">
      <alignment horizontal="right" vertical="center" wrapText="1"/>
    </xf>
    <xf numFmtId="0" fontId="35" fillId="0" borderId="0" xfId="35" applyFont="1"/>
    <xf numFmtId="167" fontId="36" fillId="13" borderId="3" xfId="35" applyNumberFormat="1" applyFont="1" applyFill="1" applyBorder="1" applyAlignment="1">
      <alignment horizontal="right" vertical="center" wrapText="1"/>
    </xf>
    <xf numFmtId="0" fontId="36" fillId="13" borderId="9" xfId="35" applyFont="1" applyFill="1" applyBorder="1" applyAlignment="1">
      <alignment horizontal="left" vertical="center"/>
    </xf>
    <xf numFmtId="167" fontId="35" fillId="0" borderId="3" xfId="36" applyNumberFormat="1" applyFont="1" applyFill="1" applyBorder="1" applyAlignment="1">
      <alignment horizontal="right" vertical="center" wrapText="1"/>
    </xf>
    <xf numFmtId="0" fontId="9" fillId="13" borderId="7" xfId="35" applyFont="1" applyFill="1" applyBorder="1" applyAlignment="1">
      <alignment horizontal="left" vertical="center" wrapText="1"/>
    </xf>
    <xf numFmtId="0" fontId="41" fillId="0" borderId="0" xfId="35" applyFont="1"/>
    <xf numFmtId="0" fontId="36" fillId="0" borderId="0" xfId="2" applyFont="1"/>
    <xf numFmtId="0" fontId="36" fillId="0" borderId="0" xfId="2" applyFont="1" applyAlignment="1">
      <alignment vertical="center"/>
    </xf>
    <xf numFmtId="0" fontId="40" fillId="13" borderId="0" xfId="38" applyFont="1" applyFill="1" applyAlignment="1">
      <alignment vertical="center" wrapText="1"/>
    </xf>
    <xf numFmtId="0" fontId="42" fillId="0" borderId="0" xfId="2" applyFont="1"/>
    <xf numFmtId="0" fontId="43" fillId="0" borderId="0" xfId="14" applyFont="1" applyAlignment="1">
      <alignment horizontal="right"/>
    </xf>
    <xf numFmtId="0" fontId="7" fillId="0" borderId="6" xfId="2" applyFont="1" applyBorder="1" applyAlignment="1">
      <alignment wrapText="1"/>
    </xf>
    <xf numFmtId="0" fontId="35" fillId="0" borderId="3" xfId="2" applyFont="1" applyBorder="1" applyAlignment="1">
      <alignment horizontal="center" vertical="center" wrapText="1"/>
    </xf>
    <xf numFmtId="0" fontId="7" fillId="0" borderId="5" xfId="2" applyFont="1" applyBorder="1" applyAlignment="1">
      <alignment wrapText="1"/>
    </xf>
    <xf numFmtId="0" fontId="7" fillId="0" borderId="4" xfId="2" applyFont="1" applyBorder="1" applyAlignment="1">
      <alignment wrapText="1"/>
    </xf>
    <xf numFmtId="169" fontId="35" fillId="0" borderId="3" xfId="2" applyNumberFormat="1" applyFont="1" applyBorder="1" applyAlignment="1">
      <alignment horizontal="center" vertical="center" wrapText="1"/>
    </xf>
    <xf numFmtId="167" fontId="36" fillId="0" borderId="3" xfId="2" applyNumberFormat="1" applyFont="1" applyBorder="1" applyAlignment="1">
      <alignment vertical="center" wrapText="1"/>
    </xf>
    <xf numFmtId="0" fontId="36" fillId="0" borderId="3" xfId="2" applyFont="1" applyBorder="1" applyAlignment="1">
      <alignment horizontal="center" vertical="center" wrapText="1"/>
    </xf>
    <xf numFmtId="0" fontId="27" fillId="0" borderId="0" xfId="2" applyFont="1"/>
    <xf numFmtId="167" fontId="35" fillId="0" borderId="3" xfId="2" applyNumberFormat="1" applyFont="1" applyBorder="1" applyAlignment="1">
      <alignment vertical="center" wrapText="1"/>
    </xf>
    <xf numFmtId="167" fontId="36" fillId="0" borderId="0" xfId="2" applyNumberFormat="1" applyFont="1"/>
    <xf numFmtId="167" fontId="36" fillId="0" borderId="3" xfId="35" applyNumberFormat="1" applyFont="1" applyBorder="1" applyAlignment="1">
      <alignment horizontal="center" vertical="center" wrapText="1"/>
    </xf>
    <xf numFmtId="167" fontId="35" fillId="0" borderId="3" xfId="35" applyNumberFormat="1" applyFont="1" applyBorder="1" applyAlignment="1">
      <alignment horizontal="center" vertical="center" wrapText="1"/>
    </xf>
    <xf numFmtId="0" fontId="36" fillId="0" borderId="3" xfId="35" applyFont="1" applyBorder="1" applyAlignment="1">
      <alignment horizontal="center" vertical="center" wrapText="1"/>
    </xf>
    <xf numFmtId="0" fontId="9" fillId="13" borderId="9" xfId="35" applyFont="1" applyFill="1" applyBorder="1" applyAlignment="1">
      <alignment horizontal="left" vertical="center" indent="1"/>
    </xf>
    <xf numFmtId="0" fontId="36" fillId="13" borderId="9" xfId="35" applyFont="1" applyFill="1" applyBorder="1" applyAlignment="1">
      <alignment horizontal="left" vertical="center" indent="1"/>
    </xf>
    <xf numFmtId="0" fontId="35" fillId="2" borderId="8" xfId="35" applyFont="1" applyFill="1" applyBorder="1" applyAlignment="1">
      <alignment vertical="center"/>
    </xf>
    <xf numFmtId="0" fontId="36" fillId="13" borderId="9" xfId="35" applyFont="1" applyFill="1" applyBorder="1" applyAlignment="1">
      <alignment horizontal="left" vertical="center" wrapText="1" indent="1"/>
    </xf>
    <xf numFmtId="0" fontId="36" fillId="13" borderId="3" xfId="35" applyFont="1" applyFill="1" applyBorder="1" applyAlignment="1">
      <alignment horizontal="left" vertical="center" wrapText="1"/>
    </xf>
    <xf numFmtId="0" fontId="36" fillId="0" borderId="0" xfId="2" applyFont="1" applyAlignment="1">
      <alignment horizontal="center" vertical="center"/>
    </xf>
    <xf numFmtId="0" fontId="36" fillId="0" borderId="3" xfId="2" applyFont="1" applyBorder="1" applyAlignment="1">
      <alignment horizontal="center" vertical="center"/>
    </xf>
    <xf numFmtId="0" fontId="27" fillId="0" borderId="3" xfId="14" applyFont="1" applyBorder="1" applyAlignment="1">
      <alignment horizontal="center" vertical="center"/>
    </xf>
    <xf numFmtId="0" fontId="16" fillId="0" borderId="0" xfId="2" applyFont="1" applyAlignment="1">
      <alignment vertical="center"/>
    </xf>
    <xf numFmtId="0" fontId="33" fillId="0" borderId="0" xfId="14" applyFont="1" applyAlignment="1">
      <alignment horizontal="right"/>
    </xf>
    <xf numFmtId="0" fontId="1" fillId="6" borderId="3" xfId="2" applyFont="1" applyFill="1" applyBorder="1" applyAlignment="1">
      <alignment horizontal="center" vertical="center" wrapText="1"/>
    </xf>
    <xf numFmtId="0" fontId="16" fillId="6" borderId="3" xfId="2" applyFont="1" applyFill="1" applyBorder="1" applyAlignment="1">
      <alignment horizontal="center" vertical="center" wrapText="1"/>
    </xf>
    <xf numFmtId="0" fontId="9" fillId="8" borderId="3" xfId="3" applyFill="1" applyBorder="1" applyAlignment="1">
      <alignment horizontal="left" vertical="center" wrapText="1"/>
    </xf>
    <xf numFmtId="168" fontId="9" fillId="0" borderId="3" xfId="39" applyNumberFormat="1" applyFont="1" applyFill="1" applyBorder="1" applyAlignment="1" applyProtection="1">
      <alignment horizontal="right" vertical="center" wrapText="1"/>
      <protection locked="0"/>
    </xf>
    <xf numFmtId="168" fontId="9" fillId="0" borderId="3" xfId="39" quotePrefix="1" applyNumberFormat="1" applyFont="1" applyFill="1" applyBorder="1" applyAlignment="1" applyProtection="1">
      <alignment horizontal="right" vertical="center" wrapText="1"/>
      <protection locked="0"/>
    </xf>
    <xf numFmtId="164" fontId="9" fillId="4" borderId="3" xfId="40" applyNumberFormat="1" applyFont="1" applyFill="1" applyBorder="1" applyAlignment="1" applyProtection="1">
      <alignment horizontal="right" vertical="center" wrapText="1"/>
      <protection locked="0"/>
    </xf>
    <xf numFmtId="0" fontId="36" fillId="0" borderId="0" xfId="14" applyFont="1"/>
    <xf numFmtId="0" fontId="10" fillId="0" borderId="3" xfId="2" quotePrefix="1" applyFont="1" applyBorder="1" applyAlignment="1">
      <alignment horizontal="center" vertical="center"/>
    </xf>
    <xf numFmtId="170" fontId="32" fillId="13" borderId="3" xfId="39" applyNumberFormat="1" applyFont="1" applyFill="1" applyBorder="1" applyAlignment="1">
      <alignment horizontal="right" vertical="center" wrapText="1"/>
    </xf>
    <xf numFmtId="10" fontId="32" fillId="13" borderId="3" xfId="38" applyNumberFormat="1" applyFont="1" applyFill="1" applyBorder="1" applyAlignment="1">
      <alignment horizontal="right" vertical="center" wrapText="1"/>
    </xf>
    <xf numFmtId="49" fontId="10" fillId="0" borderId="3" xfId="2" applyNumberFormat="1" applyFont="1" applyBorder="1" applyAlignment="1"/>
    <xf numFmtId="0" fontId="1" fillId="0" borderId="3" xfId="2" applyFont="1" applyBorder="1"/>
    <xf numFmtId="0" fontId="10" fillId="6" borderId="13" xfId="2" applyFont="1" applyFill="1" applyBorder="1" applyAlignment="1">
      <alignment horizontal="center" vertical="center" wrapText="1"/>
    </xf>
    <xf numFmtId="0" fontId="9" fillId="6" borderId="13" xfId="2" applyFont="1" applyFill="1" applyBorder="1" applyAlignment="1">
      <alignment horizontal="center" vertical="center" wrapText="1"/>
    </xf>
    <xf numFmtId="0" fontId="10" fillId="6" borderId="11" xfId="2" applyFont="1" applyFill="1" applyBorder="1" applyAlignment="1">
      <alignment horizontal="center" vertical="center" wrapText="1"/>
    </xf>
    <xf numFmtId="0" fontId="9" fillId="0" borderId="3" xfId="3" applyBorder="1" applyAlignment="1">
      <alignment horizontal="left" vertical="center" wrapText="1"/>
    </xf>
    <xf numFmtId="0" fontId="10" fillId="0" borderId="0" xfId="41" applyFont="1"/>
    <xf numFmtId="0" fontId="10" fillId="0" borderId="0" xfId="41" applyFont="1" applyAlignment="1">
      <alignment vertical="center"/>
    </xf>
    <xf numFmtId="0" fontId="10" fillId="0" borderId="5" xfId="2" applyFont="1" applyBorder="1"/>
    <xf numFmtId="0" fontId="21" fillId="6" borderId="3" xfId="41" applyFont="1" applyFill="1" applyBorder="1" applyAlignment="1">
      <alignment horizontal="center" vertical="center" wrapText="1"/>
    </xf>
    <xf numFmtId="170" fontId="9" fillId="0" borderId="3" xfId="39" applyNumberFormat="1" applyFont="1" applyBorder="1" applyAlignment="1">
      <alignment vertical="center" wrapText="1"/>
    </xf>
    <xf numFmtId="0" fontId="41" fillId="0" borderId="0" xfId="41" applyFont="1"/>
    <xf numFmtId="0" fontId="11" fillId="0" borderId="0" xfId="41" applyFont="1"/>
    <xf numFmtId="170" fontId="9" fillId="0" borderId="3" xfId="39" applyNumberFormat="1" applyFont="1" applyFill="1" applyBorder="1" applyAlignment="1">
      <alignment vertical="center" wrapText="1"/>
    </xf>
    <xf numFmtId="170" fontId="9" fillId="0" borderId="3" xfId="39" quotePrefix="1" applyNumberFormat="1" applyFont="1" applyFill="1" applyBorder="1" applyAlignment="1">
      <alignment vertical="center" wrapText="1"/>
    </xf>
    <xf numFmtId="0" fontId="21" fillId="0" borderId="3" xfId="41" applyFont="1" applyBorder="1" applyAlignment="1">
      <alignment horizontal="center" vertical="center" wrapText="1"/>
    </xf>
    <xf numFmtId="0" fontId="16" fillId="0" borderId="3" xfId="41" applyFont="1" applyBorder="1" applyAlignment="1">
      <alignment vertical="center" wrapText="1"/>
    </xf>
    <xf numFmtId="170" fontId="10" fillId="0" borderId="3" xfId="39" quotePrefix="1" applyNumberFormat="1" applyFont="1" applyFill="1" applyBorder="1" applyAlignment="1">
      <alignment vertical="center"/>
    </xf>
    <xf numFmtId="0" fontId="9" fillId="0" borderId="0" xfId="41" applyFont="1"/>
    <xf numFmtId="0" fontId="9" fillId="0" borderId="0" xfId="41" applyFont="1" applyAlignment="1">
      <alignment vertical="center"/>
    </xf>
    <xf numFmtId="0" fontId="16" fillId="0" borderId="0" xfId="2" applyFont="1"/>
    <xf numFmtId="0" fontId="9" fillId="0" borderId="0" xfId="2" applyFont="1" applyAlignment="1">
      <alignment horizontal="center"/>
    </xf>
    <xf numFmtId="0" fontId="9" fillId="0" borderId="0" xfId="2" applyFont="1"/>
    <xf numFmtId="0" fontId="9" fillId="0" borderId="5" xfId="2" applyFont="1" applyBorder="1"/>
    <xf numFmtId="0" fontId="9" fillId="0" borderId="4" xfId="2" applyFont="1" applyBorder="1"/>
    <xf numFmtId="0" fontId="16" fillId="4" borderId="7" xfId="41" applyFont="1" applyFill="1" applyBorder="1" applyAlignment="1">
      <alignment horizontal="centerContinuous" vertical="center"/>
    </xf>
    <xf numFmtId="43" fontId="16" fillId="4" borderId="9" xfId="39" applyFont="1" applyFill="1" applyBorder="1" applyAlignment="1">
      <alignment horizontal="centerContinuous" vertical="center"/>
    </xf>
    <xf numFmtId="0" fontId="9" fillId="0" borderId="3" xfId="41" applyFont="1" applyBorder="1" applyAlignment="1">
      <alignment vertical="center" wrapText="1"/>
    </xf>
    <xf numFmtId="168" fontId="9" fillId="0" borderId="3" xfId="39" quotePrefix="1" applyNumberFormat="1" applyFont="1" applyBorder="1" applyAlignment="1">
      <alignment vertical="center"/>
    </xf>
    <xf numFmtId="168" fontId="9" fillId="0" borderId="3" xfId="39" applyNumberFormat="1" applyFont="1" applyBorder="1"/>
    <xf numFmtId="0" fontId="9" fillId="6" borderId="3" xfId="41" applyFont="1" applyFill="1" applyBorder="1" applyAlignment="1">
      <alignment vertical="center" wrapText="1"/>
    </xf>
    <xf numFmtId="168" fontId="9" fillId="0" borderId="3" xfId="39" quotePrefix="1" applyNumberFormat="1" applyFont="1" applyBorder="1" applyAlignment="1">
      <alignment vertical="center" wrapText="1"/>
    </xf>
    <xf numFmtId="0" fontId="9" fillId="0" borderId="3" xfId="41" applyFont="1" applyBorder="1" applyAlignment="1">
      <alignment horizontal="justify" vertical="top"/>
    </xf>
    <xf numFmtId="0" fontId="9" fillId="0" borderId="3" xfId="41" quotePrefix="1" applyFont="1" applyBorder="1" applyAlignment="1">
      <alignment vertical="center" wrapText="1"/>
    </xf>
    <xf numFmtId="0" fontId="9" fillId="0" borderId="3" xfId="2" applyFont="1" applyBorder="1" applyAlignment="1">
      <alignment horizontal="justify" vertical="top" wrapText="1"/>
    </xf>
    <xf numFmtId="0" fontId="9" fillId="0" borderId="3" xfId="41" applyFont="1" applyBorder="1" applyAlignment="1">
      <alignment horizontal="justify" vertical="top" wrapText="1"/>
    </xf>
    <xf numFmtId="0" fontId="9" fillId="0" borderId="3" xfId="2" applyFont="1" applyBorder="1" applyAlignment="1">
      <alignment horizontal="justify" vertical="top"/>
    </xf>
    <xf numFmtId="0" fontId="16" fillId="0" borderId="3" xfId="41" applyFont="1" applyBorder="1"/>
    <xf numFmtId="0" fontId="9" fillId="0" borderId="3" xfId="41" applyFont="1" applyBorder="1"/>
    <xf numFmtId="10" fontId="9" fillId="0" borderId="3" xfId="40" quotePrefix="1" applyNumberFormat="1" applyFont="1" applyBorder="1" applyAlignment="1">
      <alignment vertical="center" wrapText="1"/>
    </xf>
    <xf numFmtId="10" fontId="9" fillId="0" borderId="3" xfId="40" applyNumberFormat="1" applyFont="1" applyBorder="1"/>
    <xf numFmtId="10" fontId="9" fillId="0" borderId="3" xfId="40" quotePrefix="1" applyNumberFormat="1" applyFont="1" applyFill="1" applyBorder="1" applyAlignment="1">
      <alignment vertical="center" wrapText="1"/>
    </xf>
    <xf numFmtId="10" fontId="9" fillId="0" borderId="3" xfId="40" applyNumberFormat="1" applyFont="1" applyFill="1" applyBorder="1"/>
    <xf numFmtId="10" fontId="9" fillId="0" borderId="3" xfId="40" quotePrefix="1" applyNumberFormat="1" applyFont="1" applyBorder="1" applyAlignment="1">
      <alignment vertical="center"/>
    </xf>
    <xf numFmtId="168" fontId="9" fillId="0" borderId="3" xfId="39" quotePrefix="1" applyNumberFormat="1" applyFont="1" applyBorder="1" applyAlignment="1"/>
    <xf numFmtId="168" fontId="9" fillId="0" borderId="3" xfId="39" quotePrefix="1" applyNumberFormat="1" applyFont="1" applyBorder="1" applyAlignment="1">
      <alignment wrapText="1"/>
    </xf>
    <xf numFmtId="0" fontId="9" fillId="0" borderId="0" xfId="41" applyFont="1" applyAlignment="1">
      <alignment horizontal="center"/>
    </xf>
    <xf numFmtId="43" fontId="9" fillId="0" borderId="0" xfId="39" applyFont="1" applyAlignment="1">
      <alignment vertical="center"/>
    </xf>
    <xf numFmtId="43" fontId="9" fillId="0" borderId="0" xfId="39" applyFont="1"/>
    <xf numFmtId="0" fontId="10" fillId="14" borderId="0" xfId="41" applyFont="1" applyFill="1"/>
    <xf numFmtId="0" fontId="31" fillId="14" borderId="0" xfId="32" applyFill="1" applyAlignment="1">
      <alignment horizontal="left" vertical="center"/>
    </xf>
    <xf numFmtId="0" fontId="22" fillId="14" borderId="0" xfId="2" applyFont="1" applyFill="1" applyAlignment="1">
      <alignment vertical="center" wrapText="1"/>
    </xf>
    <xf numFmtId="0" fontId="22" fillId="14" borderId="0" xfId="2" applyFont="1" applyFill="1" applyAlignment="1">
      <alignment horizontal="left" vertical="center" wrapText="1"/>
    </xf>
    <xf numFmtId="165" fontId="33" fillId="15" borderId="0" xfId="33" applyNumberFormat="1" applyFont="1" applyFill="1" applyAlignment="1">
      <alignment horizontal="right" wrapText="1"/>
    </xf>
    <xf numFmtId="0" fontId="1" fillId="14" borderId="3" xfId="2" applyFont="1" applyFill="1" applyBorder="1" applyAlignment="1">
      <alignment horizontal="center" vertical="center" wrapText="1"/>
    </xf>
    <xf numFmtId="0" fontId="22" fillId="3" borderId="3" xfId="41" applyFont="1" applyFill="1" applyBorder="1" applyAlignment="1">
      <alignment vertical="center" wrapText="1"/>
    </xf>
    <xf numFmtId="168" fontId="10" fillId="14" borderId="3" xfId="39" quotePrefix="1" applyNumberFormat="1" applyFont="1" applyFill="1" applyBorder="1" applyAlignment="1">
      <alignment vertical="center" wrapText="1"/>
    </xf>
    <xf numFmtId="0" fontId="10" fillId="0" borderId="3" xfId="41" applyFont="1" applyBorder="1"/>
    <xf numFmtId="14" fontId="36" fillId="13" borderId="3" xfId="32" applyNumberFormat="1" applyFont="1" applyFill="1" applyBorder="1" applyAlignment="1">
      <alignment horizontal="center" vertical="center" wrapText="1"/>
    </xf>
    <xf numFmtId="0" fontId="9" fillId="0" borderId="10" xfId="2" applyFont="1" applyBorder="1" applyAlignment="1">
      <alignment horizontal="center"/>
    </xf>
    <xf numFmtId="0" fontId="9" fillId="0" borderId="12" xfId="2" applyFont="1" applyBorder="1"/>
    <xf numFmtId="0" fontId="9" fillId="0" borderId="15" xfId="2" applyFont="1" applyBorder="1"/>
    <xf numFmtId="0" fontId="15" fillId="0" borderId="0" xfId="32" applyFont="1" applyAlignment="1">
      <alignment horizontal="left" vertical="center"/>
    </xf>
    <xf numFmtId="0" fontId="9" fillId="0" borderId="3" xfId="41" applyFont="1" applyBorder="1" applyAlignment="1">
      <alignment horizontal="center" vertical="center"/>
    </xf>
    <xf numFmtId="0" fontId="9" fillId="6" borderId="3" xfId="41" applyFont="1" applyFill="1" applyBorder="1" applyAlignment="1">
      <alignment horizontal="center" vertical="center" wrapText="1"/>
    </xf>
    <xf numFmtId="0" fontId="9" fillId="0" borderId="3" xfId="41" applyFont="1" applyBorder="1" applyAlignment="1">
      <alignment horizontal="center" vertical="center" wrapText="1"/>
    </xf>
    <xf numFmtId="0" fontId="9" fillId="2" borderId="3" xfId="41" applyFont="1" applyFill="1" applyBorder="1" applyAlignment="1">
      <alignment horizontal="center"/>
    </xf>
    <xf numFmtId="0" fontId="16" fillId="2" borderId="3" xfId="41" applyFont="1" applyFill="1" applyBorder="1" applyAlignment="1">
      <alignment horizontal="justify" vertical="top"/>
    </xf>
    <xf numFmtId="168" fontId="9" fillId="2" borderId="3" xfId="39" quotePrefix="1" applyNumberFormat="1" applyFont="1" applyFill="1" applyBorder="1" applyAlignment="1">
      <alignment vertical="center" wrapText="1"/>
    </xf>
    <xf numFmtId="168" fontId="9" fillId="2" borderId="3" xfId="39" applyNumberFormat="1" applyFont="1" applyFill="1" applyBorder="1"/>
    <xf numFmtId="0" fontId="9" fillId="2" borderId="3" xfId="41" applyFont="1" applyFill="1" applyBorder="1" applyAlignment="1">
      <alignment horizontal="justify" vertical="top"/>
    </xf>
    <xf numFmtId="0" fontId="9" fillId="0" borderId="3" xfId="41" applyFont="1" applyBorder="1" applyAlignment="1">
      <alignment horizontal="left" vertical="center" wrapText="1"/>
    </xf>
    <xf numFmtId="0" fontId="9" fillId="2" borderId="3" xfId="41" applyFont="1" applyFill="1" applyBorder="1" applyAlignment="1">
      <alignment horizontal="center" vertical="center"/>
    </xf>
    <xf numFmtId="0" fontId="16" fillId="2" borderId="3" xfId="41" applyFont="1" applyFill="1" applyBorder="1" applyAlignment="1">
      <alignment horizontal="justify" vertical="center"/>
    </xf>
    <xf numFmtId="0" fontId="9" fillId="2" borderId="3" xfId="41" applyFont="1" applyFill="1" applyBorder="1" applyAlignment="1">
      <alignment horizontal="center" vertical="center" wrapText="1"/>
    </xf>
    <xf numFmtId="0" fontId="16" fillId="2" borderId="3" xfId="2" applyFont="1" applyFill="1" applyBorder="1" applyAlignment="1">
      <alignment horizontal="justify" vertical="top"/>
    </xf>
    <xf numFmtId="0" fontId="9" fillId="0" borderId="3" xfId="2" applyFont="1" applyBorder="1" applyAlignment="1">
      <alignment horizontal="center" vertical="center"/>
    </xf>
    <xf numFmtId="0" fontId="10" fillId="14" borderId="3" xfId="41" applyFont="1" applyFill="1" applyBorder="1"/>
    <xf numFmtId="0" fontId="21" fillId="3" borderId="3" xfId="41" applyFont="1" applyFill="1" applyBorder="1" applyAlignment="1">
      <alignment horizontal="left" vertical="center" wrapText="1"/>
    </xf>
    <xf numFmtId="0" fontId="44" fillId="3" borderId="3" xfId="41" applyFont="1" applyFill="1" applyBorder="1" applyAlignment="1">
      <alignment horizontal="left" vertical="center" wrapText="1"/>
    </xf>
    <xf numFmtId="0" fontId="17" fillId="3" borderId="3" xfId="41" applyFont="1" applyFill="1" applyBorder="1" applyAlignment="1">
      <alignment horizontal="left" vertical="center" wrapText="1"/>
    </xf>
    <xf numFmtId="0" fontId="36" fillId="13" borderId="0" xfId="14" applyFont="1" applyFill="1" applyAlignment="1">
      <alignment horizontal="left" wrapText="1"/>
    </xf>
    <xf numFmtId="0" fontId="35" fillId="13" borderId="0" xfId="14" applyFont="1" applyFill="1" applyAlignment="1">
      <alignment horizontal="left" vertical="center" wrapText="1"/>
    </xf>
    <xf numFmtId="0" fontId="36" fillId="13" borderId="0" xfId="14" applyFont="1" applyFill="1" applyAlignment="1">
      <alignment horizontal="left" vertical="center" wrapText="1"/>
    </xf>
    <xf numFmtId="0" fontId="36" fillId="13" borderId="5" xfId="14" applyFont="1" applyFill="1" applyBorder="1" applyAlignment="1">
      <alignment horizontal="left" wrapText="1"/>
    </xf>
    <xf numFmtId="0" fontId="35" fillId="0" borderId="0" xfId="14" applyFont="1"/>
    <xf numFmtId="0" fontId="36" fillId="13" borderId="3" xfId="14" applyFont="1" applyFill="1" applyBorder="1" applyAlignment="1">
      <alignment horizontal="center" vertical="center" wrapText="1"/>
    </xf>
    <xf numFmtId="14" fontId="36" fillId="13" borderId="3" xfId="14" applyNumberFormat="1" applyFont="1" applyFill="1" applyBorder="1" applyAlignment="1">
      <alignment horizontal="center" vertical="center" wrapText="1"/>
    </xf>
    <xf numFmtId="0" fontId="36" fillId="13" borderId="13" xfId="14" applyFont="1" applyFill="1" applyBorder="1" applyAlignment="1">
      <alignment horizontal="center" vertical="center" wrapText="1"/>
    </xf>
    <xf numFmtId="1" fontId="36" fillId="13" borderId="13" xfId="14" applyNumberFormat="1" applyFont="1" applyFill="1" applyBorder="1" applyAlignment="1">
      <alignment horizontal="right" vertical="center" wrapText="1"/>
    </xf>
    <xf numFmtId="0" fontId="36" fillId="13" borderId="9" xfId="14" applyFont="1" applyFill="1" applyBorder="1" applyAlignment="1">
      <alignment horizontal="left" wrapText="1"/>
    </xf>
    <xf numFmtId="164" fontId="36" fillId="13" borderId="3" xfId="14" applyNumberFormat="1" applyFont="1" applyFill="1" applyBorder="1" applyAlignment="1">
      <alignment horizontal="right" vertical="center" wrapText="1"/>
    </xf>
    <xf numFmtId="0" fontId="22" fillId="0" borderId="0" xfId="14" applyFont="1"/>
    <xf numFmtId="0" fontId="21" fillId="0" borderId="0" xfId="14" applyFont="1"/>
    <xf numFmtId="0" fontId="35" fillId="13" borderId="0" xfId="14" applyFont="1" applyFill="1" applyAlignment="1">
      <alignment vertical="center"/>
    </xf>
    <xf numFmtId="14" fontId="35" fillId="13" borderId="0" xfId="14" applyNumberFormat="1" applyFont="1" applyFill="1" applyAlignment="1">
      <alignment horizontal="left" wrapText="1"/>
    </xf>
    <xf numFmtId="0" fontId="46" fillId="13" borderId="4" xfId="14" applyFont="1" applyFill="1" applyBorder="1" applyAlignment="1">
      <alignment horizontal="left" vertical="center" wrapText="1"/>
    </xf>
    <xf numFmtId="0" fontId="35" fillId="13" borderId="3" xfId="14" applyFont="1" applyFill="1" applyBorder="1" applyAlignment="1">
      <alignment horizontal="center" vertical="center" wrapText="1"/>
    </xf>
    <xf numFmtId="0" fontId="33" fillId="13" borderId="8" xfId="14" applyFont="1" applyFill="1" applyBorder="1" applyAlignment="1">
      <alignment horizontal="left" vertical="center" indent="1"/>
    </xf>
    <xf numFmtId="0" fontId="35" fillId="13" borderId="8" xfId="14" applyFont="1" applyFill="1" applyBorder="1" applyAlignment="1">
      <alignment vertical="center"/>
    </xf>
    <xf numFmtId="0" fontId="36" fillId="13" borderId="7" xfId="14" applyFont="1" applyFill="1" applyBorder="1" applyAlignment="1">
      <alignment vertical="center"/>
    </xf>
    <xf numFmtId="0" fontId="33" fillId="13" borderId="8" xfId="14" applyFont="1" applyFill="1" applyBorder="1" applyAlignment="1">
      <alignment horizontal="left" vertical="center" wrapText="1" indent="1"/>
    </xf>
    <xf numFmtId="166" fontId="36" fillId="0" borderId="0" xfId="14" applyNumberFormat="1" applyFont="1"/>
    <xf numFmtId="0" fontId="33" fillId="13" borderId="8" xfId="14" applyFont="1" applyFill="1" applyBorder="1" applyAlignment="1">
      <alignment horizontal="left" vertical="center" wrapText="1" indent="2"/>
    </xf>
    <xf numFmtId="0" fontId="35" fillId="13" borderId="7" xfId="14" applyFont="1" applyFill="1" applyBorder="1" applyAlignment="1">
      <alignment vertical="center"/>
    </xf>
    <xf numFmtId="0" fontId="36" fillId="13" borderId="3" xfId="14" applyFont="1" applyFill="1" applyBorder="1" applyAlignment="1">
      <alignment horizontal="left" wrapText="1"/>
    </xf>
    <xf numFmtId="0" fontId="36" fillId="13" borderId="3" xfId="14" applyFont="1" applyFill="1" applyBorder="1" applyAlignment="1">
      <alignment horizontal="left" vertical="center" wrapText="1"/>
    </xf>
    <xf numFmtId="0" fontId="36" fillId="13" borderId="7" xfId="14" applyFont="1" applyFill="1" applyBorder="1" applyAlignment="1">
      <alignment horizontal="left" vertical="center" wrapText="1"/>
    </xf>
    <xf numFmtId="0" fontId="33" fillId="13" borderId="7" xfId="14" applyFont="1" applyFill="1" applyBorder="1" applyAlignment="1">
      <alignment horizontal="left" vertical="center" wrapText="1"/>
    </xf>
    <xf numFmtId="0" fontId="35" fillId="13" borderId="7" xfId="14" applyFont="1" applyFill="1" applyBorder="1" applyAlignment="1">
      <alignment horizontal="left" vertical="center" wrapText="1"/>
    </xf>
    <xf numFmtId="0" fontId="36" fillId="13" borderId="3" xfId="14" applyFont="1" applyFill="1" applyBorder="1" applyAlignment="1">
      <alignment horizontal="centerContinuous" vertical="center"/>
    </xf>
    <xf numFmtId="0" fontId="36" fillId="13" borderId="0" xfId="14" applyFont="1" applyFill="1" applyAlignment="1">
      <alignment horizontal="centerContinuous" vertical="center"/>
    </xf>
    <xf numFmtId="0" fontId="36" fillId="0" borderId="3" xfId="14" applyFont="1" applyBorder="1" applyAlignment="1">
      <alignment horizontal="center" vertical="center"/>
    </xf>
    <xf numFmtId="0" fontId="36" fillId="2" borderId="8" xfId="14" applyFont="1" applyFill="1" applyBorder="1" applyAlignment="1">
      <alignment vertical="center"/>
    </xf>
    <xf numFmtId="0" fontId="36" fillId="2" borderId="9" xfId="14" applyFont="1" applyFill="1" applyBorder="1" applyAlignment="1">
      <alignment vertical="center"/>
    </xf>
    <xf numFmtId="0" fontId="36" fillId="4" borderId="7" xfId="14" applyFont="1" applyFill="1" applyBorder="1" applyAlignment="1">
      <alignment horizontal="left" vertical="center" wrapText="1"/>
    </xf>
    <xf numFmtId="0" fontId="36" fillId="4" borderId="8" xfId="14" applyFont="1" applyFill="1" applyBorder="1" applyAlignment="1">
      <alignment horizontal="left" vertical="center" wrapText="1"/>
    </xf>
    <xf numFmtId="0" fontId="36" fillId="4" borderId="9" xfId="14" applyFont="1" applyFill="1" applyBorder="1" applyAlignment="1">
      <alignment horizontal="left" vertical="center" wrapText="1"/>
    </xf>
    <xf numFmtId="0" fontId="36" fillId="13" borderId="0" xfId="14" applyFont="1" applyFill="1" applyAlignment="1">
      <alignment horizontal="center" vertical="center" wrapText="1"/>
    </xf>
    <xf numFmtId="14" fontId="35" fillId="13" borderId="7" xfId="14" applyNumberFormat="1" applyFont="1" applyFill="1" applyBorder="1" applyAlignment="1">
      <alignment horizontal="left" wrapText="1"/>
    </xf>
    <xf numFmtId="0" fontId="46" fillId="13" borderId="10" xfId="14" applyFont="1" applyFill="1" applyBorder="1" applyAlignment="1">
      <alignment horizontal="left" vertical="center" wrapText="1"/>
    </xf>
    <xf numFmtId="0" fontId="35" fillId="0" borderId="12" xfId="14" applyFont="1" applyBorder="1" applyAlignment="1">
      <alignment horizontal="center" vertical="center" wrapText="1"/>
    </xf>
    <xf numFmtId="0" fontId="46" fillId="13" borderId="15" xfId="14" applyFont="1" applyFill="1" applyBorder="1" applyAlignment="1">
      <alignment horizontal="left" vertical="center" wrapText="1"/>
    </xf>
    <xf numFmtId="0" fontId="35" fillId="13" borderId="3" xfId="14" applyFont="1" applyFill="1" applyBorder="1" applyAlignment="1">
      <alignment horizontal="left" vertical="center" wrapText="1"/>
    </xf>
    <xf numFmtId="0" fontId="35" fillId="2" borderId="8" xfId="14" applyFont="1" applyFill="1" applyBorder="1" applyAlignment="1">
      <alignment vertical="center" wrapText="1"/>
    </xf>
    <xf numFmtId="0" fontId="35" fillId="2" borderId="9" xfId="14" applyFont="1" applyFill="1" applyBorder="1" applyAlignment="1">
      <alignment vertical="center" wrapText="1"/>
    </xf>
    <xf numFmtId="0" fontId="36" fillId="5" borderId="11" xfId="14" applyFont="1" applyFill="1" applyBorder="1" applyAlignment="1">
      <alignment horizontal="center" vertical="center" wrapText="1"/>
    </xf>
    <xf numFmtId="0" fontId="36" fillId="5" borderId="5" xfId="14" applyFont="1" applyFill="1" applyBorder="1" applyAlignment="1">
      <alignment vertical="center"/>
    </xf>
    <xf numFmtId="0" fontId="36" fillId="5" borderId="3" xfId="14" applyFont="1" applyFill="1" applyBorder="1" applyAlignment="1">
      <alignment horizontal="center" vertical="center" wrapText="1"/>
    </xf>
    <xf numFmtId="0" fontId="36" fillId="5" borderId="8" xfId="14" applyFont="1" applyFill="1" applyBorder="1" applyAlignment="1">
      <alignment vertical="center"/>
    </xf>
    <xf numFmtId="0" fontId="33" fillId="4" borderId="3" xfId="14" applyFont="1" applyFill="1" applyBorder="1" applyAlignment="1">
      <alignment horizontal="left" vertical="center" wrapText="1"/>
    </xf>
    <xf numFmtId="164" fontId="35" fillId="13" borderId="3" xfId="14" applyNumberFormat="1" applyFont="1" applyFill="1" applyBorder="1" applyAlignment="1">
      <alignment horizontal="right" vertical="center" wrapText="1"/>
    </xf>
    <xf numFmtId="0" fontId="35" fillId="5" borderId="3" xfId="14" applyFont="1" applyFill="1" applyBorder="1" applyAlignment="1">
      <alignment horizontal="center" vertical="center" wrapText="1"/>
    </xf>
    <xf numFmtId="0" fontId="36" fillId="5" borderId="7" xfId="14" applyFont="1" applyFill="1" applyBorder="1" applyAlignment="1">
      <alignment vertical="center"/>
    </xf>
    <xf numFmtId="49" fontId="9" fillId="0" borderId="0" xfId="2" applyNumberFormat="1" applyFont="1"/>
    <xf numFmtId="49" fontId="9" fillId="0" borderId="0" xfId="2" applyNumberFormat="1" applyFont="1" applyAlignment="1">
      <alignment vertical="center"/>
    </xf>
    <xf numFmtId="49" fontId="9" fillId="3" borderId="0" xfId="2" applyNumberFormat="1" applyFont="1" applyFill="1" applyAlignment="1">
      <alignment vertical="center" wrapText="1"/>
    </xf>
    <xf numFmtId="49" fontId="9" fillId="3" borderId="6" xfId="2" applyNumberFormat="1" applyFont="1" applyFill="1" applyBorder="1" applyAlignment="1">
      <alignment vertical="center" wrapText="1"/>
    </xf>
    <xf numFmtId="49" fontId="9" fillId="3" borderId="5" xfId="2" applyNumberFormat="1" applyFont="1" applyFill="1" applyBorder="1" applyAlignment="1">
      <alignment vertical="center" wrapText="1"/>
    </xf>
    <xf numFmtId="49" fontId="9" fillId="3" borderId="4" xfId="2" applyNumberFormat="1" applyFont="1" applyFill="1" applyBorder="1" applyAlignment="1">
      <alignment vertical="center" wrapText="1"/>
    </xf>
    <xf numFmtId="49" fontId="9" fillId="3" borderId="3" xfId="2" applyNumberFormat="1" applyFont="1" applyFill="1" applyBorder="1" applyAlignment="1">
      <alignment horizontal="center" vertical="center" wrapText="1"/>
    </xf>
    <xf numFmtId="49" fontId="9" fillId="3" borderId="3" xfId="2" applyNumberFormat="1" applyFont="1" applyFill="1" applyBorder="1" applyAlignment="1">
      <alignment vertical="center" wrapText="1"/>
    </xf>
    <xf numFmtId="168" fontId="9" fillId="3" borderId="3" xfId="39" applyNumberFormat="1" applyFont="1" applyFill="1" applyBorder="1" applyAlignment="1">
      <alignment vertical="center" wrapText="1"/>
    </xf>
    <xf numFmtId="49" fontId="17" fillId="3" borderId="3" xfId="2" applyNumberFormat="1" applyFont="1" applyFill="1" applyBorder="1" applyAlignment="1">
      <alignment horizontal="center" vertical="center" wrapText="1"/>
    </xf>
    <xf numFmtId="49" fontId="17" fillId="3" borderId="3" xfId="2" applyNumberFormat="1" applyFont="1" applyFill="1" applyBorder="1" applyAlignment="1">
      <alignment horizontal="left" vertical="center" wrapText="1" indent="1"/>
    </xf>
    <xf numFmtId="49" fontId="47" fillId="3" borderId="3" xfId="2" applyNumberFormat="1" applyFont="1" applyFill="1" applyBorder="1" applyAlignment="1">
      <alignment horizontal="center" vertical="center" wrapText="1"/>
    </xf>
    <xf numFmtId="49" fontId="47" fillId="3" borderId="3" xfId="2" applyNumberFormat="1" applyFont="1" applyFill="1" applyBorder="1" applyAlignment="1">
      <alignment vertical="center" wrapText="1"/>
    </xf>
    <xf numFmtId="168" fontId="9" fillId="3" borderId="3" xfId="39" quotePrefix="1" applyNumberFormat="1" applyFont="1" applyFill="1" applyBorder="1" applyAlignment="1">
      <alignment vertical="center" wrapText="1"/>
    </xf>
    <xf numFmtId="49" fontId="9" fillId="3" borderId="0" xfId="2" applyNumberFormat="1" applyFont="1" applyFill="1"/>
    <xf numFmtId="49" fontId="9" fillId="3" borderId="11" xfId="2" applyNumberFormat="1" applyFont="1" applyFill="1" applyBorder="1" applyAlignment="1">
      <alignment horizontal="center" vertical="center" wrapText="1"/>
    </xf>
    <xf numFmtId="49" fontId="9" fillId="0" borderId="3" xfId="2" applyNumberFormat="1" applyFont="1" applyBorder="1" applyAlignment="1">
      <alignment horizontal="center" vertical="center"/>
    </xf>
    <xf numFmtId="49" fontId="17" fillId="3" borderId="3" xfId="2" applyNumberFormat="1" applyFont="1" applyFill="1" applyBorder="1" applyAlignment="1">
      <alignment horizontal="left" vertical="center" wrapText="1" indent="2"/>
    </xf>
    <xf numFmtId="168" fontId="47" fillId="4" borderId="3" xfId="39" applyNumberFormat="1" applyFont="1" applyFill="1" applyBorder="1" applyAlignment="1">
      <alignment vertical="center" wrapText="1"/>
    </xf>
    <xf numFmtId="0" fontId="48" fillId="0" borderId="0" xfId="2" applyFont="1" applyAlignment="1">
      <alignment vertical="center"/>
    </xf>
    <xf numFmtId="0" fontId="1" fillId="0" borderId="3" xfId="2" applyFont="1" applyBorder="1" applyAlignment="1">
      <alignment horizontal="center" vertical="center" wrapText="1"/>
    </xf>
    <xf numFmtId="0" fontId="9" fillId="0" borderId="3" xfId="2" applyFont="1" applyBorder="1" applyAlignment="1">
      <alignment wrapText="1"/>
    </xf>
    <xf numFmtId="0" fontId="47" fillId="0" borderId="3" xfId="2" applyFont="1" applyBorder="1" applyAlignment="1">
      <alignment horizontal="center" vertical="center"/>
    </xf>
    <xf numFmtId="0" fontId="47" fillId="0" borderId="3" xfId="2" applyFont="1" applyBorder="1" applyAlignment="1">
      <alignment wrapText="1"/>
    </xf>
    <xf numFmtId="0" fontId="21" fillId="0" borderId="0" xfId="2" applyFont="1"/>
    <xf numFmtId="0" fontId="21" fillId="0" borderId="0" xfId="2" applyFont="1" applyAlignment="1">
      <alignment vertical="center"/>
    </xf>
    <xf numFmtId="49" fontId="22" fillId="0" borderId="3" xfId="2" applyNumberFormat="1" applyFont="1" applyBorder="1" applyAlignment="1">
      <alignment horizontal="center" vertical="center" wrapText="1"/>
    </xf>
    <xf numFmtId="168" fontId="21" fillId="0" borderId="11" xfId="39" applyNumberFormat="1" applyFont="1" applyBorder="1" applyAlignment="1">
      <alignment horizontal="right" vertical="center" wrapText="1"/>
    </xf>
    <xf numFmtId="49" fontId="21" fillId="0" borderId="3" xfId="2" applyNumberFormat="1" applyFont="1" applyBorder="1" applyAlignment="1">
      <alignment horizontal="center" vertical="center" wrapText="1"/>
    </xf>
    <xf numFmtId="168" fontId="21" fillId="0" borderId="3" xfId="39" applyNumberFormat="1" applyFont="1" applyBorder="1" applyAlignment="1">
      <alignment horizontal="right" vertical="center" wrapText="1"/>
    </xf>
    <xf numFmtId="0" fontId="21" fillId="0" borderId="3" xfId="2" applyFont="1" applyBorder="1" applyAlignment="1">
      <alignment horizontal="center" vertical="center" wrapText="1"/>
    </xf>
    <xf numFmtId="0" fontId="21" fillId="0" borderId="3" xfId="2" applyFont="1" applyBorder="1" applyAlignment="1">
      <alignment horizontal="left" vertical="center" wrapText="1"/>
    </xf>
    <xf numFmtId="168" fontId="21" fillId="4" borderId="3" xfId="39" applyNumberFormat="1" applyFont="1" applyFill="1" applyBorder="1" applyAlignment="1">
      <alignment horizontal="right" vertical="center" wrapText="1"/>
    </xf>
    <xf numFmtId="0" fontId="9" fillId="3" borderId="0" xfId="2" applyFont="1" applyFill="1"/>
    <xf numFmtId="0" fontId="16" fillId="3" borderId="3" xfId="2" applyFont="1" applyFill="1" applyBorder="1" applyAlignment="1">
      <alignment horizontal="center" vertical="center" wrapText="1"/>
    </xf>
    <xf numFmtId="0" fontId="9" fillId="3" borderId="3" xfId="2" applyFont="1" applyFill="1" applyBorder="1" applyAlignment="1">
      <alignment vertical="center" wrapText="1"/>
    </xf>
    <xf numFmtId="168" fontId="9" fillId="3" borderId="3" xfId="2" applyNumberFormat="1" applyFont="1" applyFill="1" applyBorder="1" applyAlignment="1">
      <alignment vertical="center" wrapText="1"/>
    </xf>
    <xf numFmtId="0" fontId="17" fillId="3" borderId="3" xfId="2" applyFont="1" applyFill="1" applyBorder="1" applyAlignment="1">
      <alignment vertical="center" wrapText="1"/>
    </xf>
    <xf numFmtId="49" fontId="10" fillId="3" borderId="3" xfId="2" applyNumberFormat="1" applyFont="1" applyFill="1" applyBorder="1" applyAlignment="1">
      <alignment horizontal="center" vertical="center" wrapText="1"/>
    </xf>
    <xf numFmtId="0" fontId="21" fillId="3" borderId="3" xfId="2" applyFont="1" applyFill="1" applyBorder="1" applyAlignment="1">
      <alignment vertical="center" wrapText="1"/>
    </xf>
    <xf numFmtId="168" fontId="21" fillId="3" borderId="3" xfId="2" applyNumberFormat="1" applyFont="1" applyFill="1" applyBorder="1" applyAlignment="1">
      <alignment vertical="center" wrapText="1"/>
    </xf>
    <xf numFmtId="0" fontId="22" fillId="3" borderId="3" xfId="2" applyFont="1" applyFill="1" applyBorder="1" applyAlignment="1">
      <alignment horizontal="center" vertical="center"/>
    </xf>
    <xf numFmtId="0" fontId="22" fillId="3" borderId="3" xfId="2" applyFont="1" applyFill="1" applyBorder="1" applyAlignment="1">
      <alignment vertical="center" wrapText="1"/>
    </xf>
    <xf numFmtId="0" fontId="9" fillId="3" borderId="0" xfId="2" applyFont="1" applyFill="1" applyAlignment="1">
      <alignment vertical="center"/>
    </xf>
    <xf numFmtId="0" fontId="9" fillId="3" borderId="0" xfId="2" applyFont="1" applyFill="1" applyAlignment="1">
      <alignment horizontal="center" vertical="center"/>
    </xf>
    <xf numFmtId="0" fontId="9" fillId="3" borderId="7" xfId="2" applyFont="1" applyFill="1" applyBorder="1" applyAlignment="1">
      <alignment horizontal="center" vertical="center" wrapText="1"/>
    </xf>
    <xf numFmtId="0" fontId="9" fillId="3" borderId="10" xfId="2" applyFont="1" applyFill="1" applyBorder="1" applyAlignment="1">
      <alignment horizontal="center" vertical="center" wrapText="1"/>
    </xf>
    <xf numFmtId="0" fontId="9" fillId="3" borderId="11" xfId="2" applyFont="1" applyFill="1" applyBorder="1" applyAlignment="1">
      <alignment horizontal="center" vertical="center" wrapText="1"/>
    </xf>
    <xf numFmtId="49" fontId="16" fillId="0" borderId="0" xfId="2" applyNumberFormat="1" applyFont="1" applyAlignment="1">
      <alignment vertical="center"/>
    </xf>
    <xf numFmtId="49" fontId="9" fillId="0" borderId="0" xfId="2" applyNumberFormat="1" applyFont="1" applyAlignment="1">
      <alignment vertical="center" wrapText="1"/>
    </xf>
    <xf numFmtId="49" fontId="9" fillId="0" borderId="0" xfId="2" applyNumberFormat="1" applyFont="1" applyAlignment="1">
      <alignment horizontal="center" vertical="center"/>
    </xf>
    <xf numFmtId="0" fontId="10" fillId="0" borderId="6" xfId="2" applyFont="1" applyBorder="1" applyAlignment="1">
      <alignment horizontal="left" wrapText="1"/>
    </xf>
    <xf numFmtId="49" fontId="9" fillId="0" borderId="6" xfId="2" applyNumberFormat="1" applyFont="1" applyBorder="1"/>
    <xf numFmtId="49" fontId="9" fillId="0" borderId="4" xfId="2" applyNumberFormat="1" applyFont="1" applyBorder="1" applyAlignment="1">
      <alignment horizontal="left"/>
    </xf>
    <xf numFmtId="49" fontId="47" fillId="0" borderId="3" xfId="2" applyNumberFormat="1" applyFont="1" applyBorder="1" applyAlignment="1">
      <alignment vertical="center"/>
    </xf>
    <xf numFmtId="168" fontId="16" fillId="0" borderId="3" xfId="39" quotePrefix="1" applyNumberFormat="1" applyFont="1" applyBorder="1" applyAlignment="1">
      <alignment vertical="center" wrapText="1"/>
    </xf>
    <xf numFmtId="168" fontId="16" fillId="0" borderId="3" xfId="39" applyNumberFormat="1" applyFont="1" applyBorder="1" applyAlignment="1">
      <alignment vertical="center" wrapText="1"/>
    </xf>
    <xf numFmtId="168" fontId="9" fillId="0" borderId="3" xfId="39" applyNumberFormat="1" applyFont="1" applyBorder="1" applyAlignment="1">
      <alignment vertical="center" wrapText="1"/>
    </xf>
    <xf numFmtId="49" fontId="17" fillId="0" borderId="3" xfId="2" applyNumberFormat="1" applyFont="1" applyBorder="1" applyAlignment="1">
      <alignment vertical="center"/>
    </xf>
    <xf numFmtId="49" fontId="1" fillId="0" borderId="3" xfId="2" applyNumberFormat="1" applyFont="1" applyBorder="1" applyAlignment="1">
      <alignment vertical="center" wrapText="1"/>
    </xf>
    <xf numFmtId="168" fontId="16" fillId="0" borderId="3" xfId="39" quotePrefix="1" applyNumberFormat="1" applyFont="1" applyBorder="1" applyAlignment="1">
      <alignment horizontal="right" vertical="center" wrapText="1"/>
    </xf>
    <xf numFmtId="168" fontId="16" fillId="0" borderId="3" xfId="39" applyNumberFormat="1" applyFont="1" applyBorder="1" applyAlignment="1">
      <alignment horizontal="right" vertical="center" wrapText="1"/>
    </xf>
    <xf numFmtId="0" fontId="10" fillId="0" borderId="6" xfId="2" applyFont="1" applyBorder="1" applyAlignment="1">
      <alignment wrapText="1"/>
    </xf>
    <xf numFmtId="49" fontId="9" fillId="0" borderId="5" xfId="2" applyNumberFormat="1" applyFont="1" applyBorder="1"/>
    <xf numFmtId="49" fontId="9" fillId="0" borderId="4" xfId="2" applyNumberFormat="1" applyFont="1" applyBorder="1"/>
    <xf numFmtId="49" fontId="10" fillId="0" borderId="3" xfId="2" applyNumberFormat="1" applyFont="1" applyBorder="1" applyAlignment="1">
      <alignment horizontal="center" vertical="center" wrapText="1"/>
    </xf>
    <xf numFmtId="49" fontId="9" fillId="0" borderId="3" xfId="2" applyNumberFormat="1" applyFont="1" applyBorder="1" applyAlignment="1">
      <alignment vertical="center" wrapText="1"/>
    </xf>
    <xf numFmtId="49" fontId="10" fillId="6" borderId="3" xfId="2" applyNumberFormat="1" applyFont="1" applyFill="1" applyBorder="1" applyAlignment="1">
      <alignment horizontal="center" vertical="center" wrapText="1"/>
    </xf>
    <xf numFmtId="49" fontId="9" fillId="3" borderId="3" xfId="2" applyNumberFormat="1" applyFont="1" applyFill="1" applyBorder="1" applyAlignment="1">
      <alignment horizontal="left" vertical="top" wrapText="1"/>
    </xf>
    <xf numFmtId="0" fontId="10" fillId="3" borderId="3" xfId="2" applyFont="1" applyFill="1" applyBorder="1" applyAlignment="1">
      <alignment horizontal="left" vertical="top" wrapText="1"/>
    </xf>
    <xf numFmtId="49" fontId="16" fillId="3" borderId="3" xfId="2" applyNumberFormat="1" applyFont="1" applyFill="1" applyBorder="1" applyAlignment="1">
      <alignment vertical="center" wrapText="1"/>
    </xf>
    <xf numFmtId="168" fontId="9" fillId="3" borderId="3" xfId="39" applyNumberFormat="1" applyFont="1" applyFill="1" applyBorder="1" applyAlignment="1">
      <alignment vertical="center"/>
    </xf>
    <xf numFmtId="49" fontId="9" fillId="0" borderId="11" xfId="2" applyNumberFormat="1" applyFont="1" applyBorder="1" applyAlignment="1">
      <alignment horizontal="center" vertical="center"/>
    </xf>
    <xf numFmtId="49" fontId="9" fillId="0" borderId="3" xfId="2" applyNumberFormat="1" applyFont="1" applyBorder="1" applyAlignment="1">
      <alignment horizontal="center" vertical="center" wrapText="1"/>
    </xf>
    <xf numFmtId="168" fontId="49" fillId="4" borderId="3" xfId="2" applyNumberFormat="1" applyFont="1" applyFill="1" applyBorder="1" applyAlignment="1">
      <alignment horizontal="center" vertical="center" wrapText="1"/>
    </xf>
    <xf numFmtId="168" fontId="10" fillId="4" borderId="3" xfId="2" applyNumberFormat="1" applyFont="1" applyFill="1" applyBorder="1" applyAlignment="1">
      <alignment vertical="center" wrapText="1"/>
    </xf>
    <xf numFmtId="49" fontId="9" fillId="0" borderId="3" xfId="2" applyNumberFormat="1" applyFont="1" applyBorder="1" applyAlignment="1">
      <alignment horizontal="center"/>
    </xf>
    <xf numFmtId="49" fontId="16" fillId="0" borderId="3" xfId="2" applyNumberFormat="1" applyFont="1" applyBorder="1" applyAlignment="1">
      <alignment horizontal="center"/>
    </xf>
    <xf numFmtId="49" fontId="1" fillId="6" borderId="3" xfId="2" applyNumberFormat="1" applyFont="1" applyFill="1" applyBorder="1" applyAlignment="1">
      <alignment horizontal="center" vertical="center" wrapText="1"/>
    </xf>
    <xf numFmtId="49" fontId="17" fillId="0" borderId="3" xfId="2" applyNumberFormat="1" applyFont="1" applyBorder="1" applyAlignment="1">
      <alignment horizontal="center" vertical="center" wrapText="1"/>
    </xf>
    <xf numFmtId="49" fontId="47" fillId="0" borderId="3" xfId="2" applyNumberFormat="1" applyFont="1" applyBorder="1" applyAlignment="1">
      <alignment horizontal="center" vertical="center" wrapText="1"/>
    </xf>
    <xf numFmtId="0" fontId="47" fillId="0" borderId="3" xfId="2" applyFont="1" applyBorder="1" applyAlignment="1">
      <alignment vertical="center"/>
    </xf>
    <xf numFmtId="0" fontId="16" fillId="0" borderId="0" xfId="2" applyFont="1" applyAlignment="1">
      <alignment horizontal="justify" vertical="center"/>
    </xf>
    <xf numFmtId="0" fontId="21" fillId="3" borderId="6" xfId="2" applyFont="1" applyFill="1" applyBorder="1" applyAlignment="1">
      <alignment vertical="center" wrapText="1"/>
    </xf>
    <xf numFmtId="0" fontId="21" fillId="3" borderId="4" xfId="2" applyFont="1" applyFill="1" applyBorder="1" applyAlignment="1">
      <alignment vertical="center" wrapText="1"/>
    </xf>
    <xf numFmtId="0" fontId="22" fillId="3" borderId="15" xfId="2" applyFont="1" applyFill="1" applyBorder="1" applyAlignment="1">
      <alignment horizontal="center" vertical="center" wrapText="1"/>
    </xf>
    <xf numFmtId="0" fontId="22" fillId="3" borderId="13" xfId="2" applyFont="1" applyFill="1" applyBorder="1" applyAlignment="1">
      <alignment horizontal="center" vertical="center" wrapText="1"/>
    </xf>
    <xf numFmtId="168" fontId="21" fillId="3" borderId="3" xfId="39" applyNumberFormat="1" applyFont="1" applyFill="1" applyBorder="1" applyAlignment="1">
      <alignment horizontal="right" vertical="center" wrapText="1"/>
    </xf>
    <xf numFmtId="168" fontId="9" fillId="3" borderId="7" xfId="39" applyNumberFormat="1" applyFont="1" applyFill="1" applyBorder="1" applyAlignment="1">
      <alignment horizontal="right" vertical="center" wrapText="1"/>
    </xf>
    <xf numFmtId="168" fontId="9" fillId="3" borderId="3" xfId="39" applyNumberFormat="1" applyFont="1" applyFill="1" applyBorder="1" applyAlignment="1">
      <alignment horizontal="right" vertical="center" wrapText="1"/>
    </xf>
    <xf numFmtId="168" fontId="21" fillId="4" borderId="3" xfId="2" applyNumberFormat="1" applyFont="1" applyFill="1" applyBorder="1" applyAlignment="1">
      <alignment horizontal="right" vertical="center" wrapText="1"/>
    </xf>
    <xf numFmtId="0" fontId="10" fillId="0" borderId="0" xfId="2" applyFont="1" applyBorder="1"/>
    <xf numFmtId="0" fontId="21" fillId="3" borderId="11" xfId="2" applyFont="1" applyFill="1" applyBorder="1" applyAlignment="1">
      <alignment horizontal="center" vertical="center" wrapText="1"/>
    </xf>
    <xf numFmtId="0" fontId="21" fillId="3" borderId="15" xfId="2" applyFont="1" applyFill="1" applyBorder="1" applyAlignment="1">
      <alignment horizontal="center" vertical="center" wrapText="1"/>
    </xf>
    <xf numFmtId="0" fontId="21" fillId="3" borderId="13" xfId="2" applyFont="1" applyFill="1" applyBorder="1" applyAlignment="1">
      <alignment horizontal="center" vertical="center" wrapText="1"/>
    </xf>
    <xf numFmtId="0" fontId="10" fillId="0" borderId="13" xfId="2" applyFont="1" applyBorder="1" applyAlignment="1">
      <alignment horizontal="center" vertical="center"/>
    </xf>
    <xf numFmtId="0" fontId="0" fillId="0" borderId="3" xfId="2" applyFont="1" applyBorder="1" applyAlignment="1">
      <alignment horizontal="center" vertical="center"/>
    </xf>
    <xf numFmtId="0" fontId="10" fillId="3" borderId="0" xfId="2" applyFont="1" applyFill="1"/>
    <xf numFmtId="0" fontId="10" fillId="3" borderId="0" xfId="2" applyFont="1" applyFill="1" applyAlignment="1">
      <alignment horizontal="center" vertical="center" wrapText="1"/>
    </xf>
    <xf numFmtId="0" fontId="10" fillId="0" borderId="0" xfId="2" applyFont="1" applyAlignment="1">
      <alignment horizontal="center" vertical="center" wrapText="1"/>
    </xf>
    <xf numFmtId="0" fontId="1" fillId="0" borderId="9" xfId="2" applyFont="1" applyBorder="1" applyAlignment="1">
      <alignment horizontal="center" vertical="center" wrapText="1"/>
    </xf>
    <xf numFmtId="168" fontId="32" fillId="0" borderId="9" xfId="39" applyNumberFormat="1" applyFont="1" applyFill="1" applyBorder="1" applyAlignment="1">
      <alignment horizontal="right" vertical="center" wrapText="1"/>
    </xf>
    <xf numFmtId="10" fontId="32" fillId="0" borderId="9" xfId="38" applyNumberFormat="1" applyFont="1" applyBorder="1" applyAlignment="1">
      <alignment horizontal="right" vertical="center" wrapText="1"/>
    </xf>
    <xf numFmtId="0" fontId="10" fillId="3" borderId="0" xfId="2" applyFont="1" applyFill="1" applyAlignment="1">
      <alignment wrapText="1"/>
    </xf>
    <xf numFmtId="0" fontId="9" fillId="0" borderId="3" xfId="2" applyFont="1" applyBorder="1" applyAlignment="1">
      <alignment horizontal="left" vertical="center" wrapText="1"/>
    </xf>
    <xf numFmtId="0" fontId="16" fillId="3" borderId="3" xfId="2" applyFont="1" applyFill="1" applyBorder="1" applyAlignment="1">
      <alignment vertical="center" wrapText="1"/>
    </xf>
    <xf numFmtId="168" fontId="16" fillId="0" borderId="9" xfId="39" applyNumberFormat="1" applyFont="1" applyFill="1" applyBorder="1" applyAlignment="1">
      <alignment horizontal="right" vertical="center" wrapText="1"/>
    </xf>
    <xf numFmtId="10" fontId="16" fillId="0" borderId="9" xfId="38" applyNumberFormat="1" applyFont="1" applyBorder="1" applyAlignment="1">
      <alignment horizontal="right" vertical="center" wrapText="1"/>
    </xf>
    <xf numFmtId="0" fontId="10" fillId="3" borderId="0" xfId="2" applyFont="1" applyFill="1" applyAlignment="1">
      <alignment horizontal="right"/>
    </xf>
    <xf numFmtId="0" fontId="1" fillId="3" borderId="5" xfId="2" applyFont="1" applyFill="1" applyBorder="1" applyAlignment="1">
      <alignment vertical="center" wrapText="1"/>
    </xf>
    <xf numFmtId="9" fontId="1" fillId="0" borderId="9" xfId="2" applyNumberFormat="1" applyFont="1" applyBorder="1" applyAlignment="1">
      <alignment horizontal="center" vertical="center" wrapText="1"/>
    </xf>
    <xf numFmtId="9" fontId="1" fillId="0" borderId="3" xfId="2" applyNumberFormat="1" applyFont="1" applyBorder="1" applyAlignment="1">
      <alignment horizontal="center" vertical="center" wrapText="1"/>
    </xf>
    <xf numFmtId="9" fontId="16" fillId="0" borderId="3" xfId="2" applyNumberFormat="1" applyFont="1" applyBorder="1" applyAlignment="1">
      <alignment horizontal="center" vertical="center" wrapText="1"/>
    </xf>
    <xf numFmtId="168" fontId="10" fillId="0" borderId="9" xfId="39" applyNumberFormat="1" applyFont="1" applyFill="1" applyBorder="1" applyAlignment="1">
      <alignment horizontal="right" vertical="center" wrapText="1"/>
    </xf>
    <xf numFmtId="170" fontId="10" fillId="3" borderId="0" xfId="2" applyNumberFormat="1" applyFont="1" applyFill="1" applyAlignment="1">
      <alignment wrapText="1"/>
    </xf>
    <xf numFmtId="0" fontId="9" fillId="0" borderId="9" xfId="2" applyFont="1" applyBorder="1" applyAlignment="1">
      <alignment horizontal="center" vertical="center" wrapText="1"/>
    </xf>
    <xf numFmtId="0" fontId="10" fillId="14" borderId="0" xfId="2" applyFont="1" applyFill="1" applyBorder="1" applyAlignment="1">
      <alignment wrapText="1"/>
    </xf>
    <xf numFmtId="0" fontId="1" fillId="3" borderId="0" xfId="2" applyFont="1" applyFill="1" applyBorder="1" applyAlignment="1">
      <alignment vertical="center" wrapText="1"/>
    </xf>
    <xf numFmtId="9" fontId="10" fillId="0" borderId="9" xfId="2" applyNumberFormat="1" applyFont="1" applyBorder="1" applyAlignment="1">
      <alignment horizontal="center" vertical="center" wrapText="1"/>
    </xf>
    <xf numFmtId="9" fontId="9" fillId="0" borderId="9" xfId="2" applyNumberFormat="1" applyFont="1" applyBorder="1" applyAlignment="1">
      <alignment horizontal="center" vertical="center" wrapText="1"/>
    </xf>
    <xf numFmtId="9" fontId="9" fillId="0" borderId="4" xfId="2" applyNumberFormat="1" applyFont="1" applyBorder="1" applyAlignment="1">
      <alignment horizontal="center" vertical="center"/>
    </xf>
    <xf numFmtId="49" fontId="10" fillId="0" borderId="3" xfId="2" applyNumberFormat="1" applyFont="1" applyBorder="1" applyAlignment="1">
      <alignment horizontal="center" vertical="center"/>
    </xf>
    <xf numFmtId="0" fontId="22" fillId="3" borderId="3" xfId="41" applyFont="1" applyFill="1" applyBorder="1" applyAlignment="1">
      <alignment horizontal="center" vertical="center" wrapText="1"/>
    </xf>
    <xf numFmtId="0" fontId="21" fillId="3" borderId="3" xfId="41" applyFont="1" applyFill="1" applyBorder="1" applyAlignment="1">
      <alignment horizontal="center" vertical="center" wrapText="1"/>
    </xf>
    <xf numFmtId="0" fontId="9" fillId="0" borderId="0" xfId="2" applyFont="1" applyAlignment="1">
      <alignment wrapText="1"/>
    </xf>
    <xf numFmtId="0" fontId="9" fillId="3" borderId="3" xfId="2" applyFont="1" applyFill="1" applyBorder="1" applyAlignment="1">
      <alignment wrapText="1"/>
    </xf>
    <xf numFmtId="168" fontId="32" fillId="13" borderId="9" xfId="38" applyNumberFormat="1" applyFont="1" applyFill="1" applyBorder="1" applyAlignment="1">
      <alignment horizontal="right" vertical="center" wrapText="1"/>
    </xf>
    <xf numFmtId="3" fontId="32" fillId="13" borderId="9" xfId="38" applyNumberFormat="1" applyFont="1" applyFill="1" applyBorder="1" applyAlignment="1">
      <alignment horizontal="right" vertical="center" wrapText="1"/>
    </xf>
    <xf numFmtId="1" fontId="32" fillId="13" borderId="9" xfId="38" applyNumberFormat="1" applyFont="1" applyFill="1" applyBorder="1" applyAlignment="1">
      <alignment horizontal="right" vertical="center" wrapText="1"/>
    </xf>
    <xf numFmtId="168" fontId="32" fillId="0" borderId="9" xfId="38" applyNumberFormat="1" applyFont="1" applyBorder="1" applyAlignment="1">
      <alignment horizontal="right" vertical="center" wrapText="1"/>
    </xf>
    <xf numFmtId="0" fontId="21" fillId="3" borderId="3" xfId="2" applyFont="1" applyFill="1" applyBorder="1" applyAlignment="1">
      <alignment wrapText="1"/>
    </xf>
    <xf numFmtId="168" fontId="32" fillId="0" borderId="3" xfId="38" applyNumberFormat="1" applyFont="1" applyBorder="1" applyAlignment="1">
      <alignment horizontal="right" vertical="center" wrapText="1"/>
    </xf>
    <xf numFmtId="0" fontId="32" fillId="0" borderId="3" xfId="38" applyFont="1" applyBorder="1" applyAlignment="1">
      <alignment horizontal="right" vertical="center" wrapText="1"/>
    </xf>
    <xf numFmtId="3" fontId="32" fillId="0" borderId="3" xfId="38" applyNumberFormat="1" applyFont="1" applyBorder="1" applyAlignment="1">
      <alignment horizontal="right" vertical="center" wrapText="1"/>
    </xf>
    <xf numFmtId="1" fontId="32" fillId="13" borderId="3" xfId="38" applyNumberFormat="1" applyFont="1" applyFill="1" applyBorder="1" applyAlignment="1">
      <alignment horizontal="right" vertical="center" wrapText="1"/>
    </xf>
    <xf numFmtId="0" fontId="37" fillId="4" borderId="3" xfId="38" applyFont="1" applyFill="1" applyBorder="1" applyAlignment="1">
      <alignment horizontal="left" vertical="center" wrapText="1"/>
    </xf>
    <xf numFmtId="168" fontId="32" fillId="0" borderId="0" xfId="38" applyNumberFormat="1" applyFont="1" applyAlignment="1">
      <alignment horizontal="right" vertical="center" wrapText="1"/>
    </xf>
    <xf numFmtId="0" fontId="32" fillId="0" borderId="0" xfId="38" applyFont="1" applyAlignment="1">
      <alignment horizontal="right" vertical="center" wrapText="1"/>
    </xf>
    <xf numFmtId="0" fontId="37" fillId="0" borderId="0" xfId="38" applyFont="1" applyAlignment="1">
      <alignment horizontal="left" vertical="center" wrapText="1"/>
    </xf>
    <xf numFmtId="1" fontId="32" fillId="0" borderId="0" xfId="38" applyNumberFormat="1" applyFont="1" applyAlignment="1">
      <alignment horizontal="right" vertical="center" wrapText="1"/>
    </xf>
    <xf numFmtId="164" fontId="32" fillId="0" borderId="0" xfId="38" applyNumberFormat="1" applyFont="1" applyAlignment="1">
      <alignment horizontal="right" vertical="center" wrapText="1"/>
    </xf>
    <xf numFmtId="0" fontId="9" fillId="3" borderId="13" xfId="2" applyFont="1" applyFill="1" applyBorder="1" applyAlignment="1">
      <alignment vertical="center" wrapText="1"/>
    </xf>
    <xf numFmtId="0" fontId="9" fillId="0" borderId="9" xfId="2" applyFont="1" applyBorder="1" applyAlignment="1">
      <alignment horizontal="centerContinuous" wrapText="1"/>
    </xf>
    <xf numFmtId="0" fontId="16" fillId="3" borderId="7" xfId="2" applyFont="1" applyFill="1" applyBorder="1" applyAlignment="1">
      <alignment horizontal="left" vertical="center"/>
    </xf>
    <xf numFmtId="0" fontId="9" fillId="0" borderId="9" xfId="2" applyFont="1" applyBorder="1" applyAlignment="1">
      <alignment horizontal="left"/>
    </xf>
    <xf numFmtId="0" fontId="9" fillId="3" borderId="7" xfId="2" applyFont="1" applyFill="1" applyBorder="1" applyAlignment="1">
      <alignment horizontal="centerContinuous" vertical="center"/>
    </xf>
    <xf numFmtId="0" fontId="16" fillId="0" borderId="14" xfId="2" applyFont="1" applyBorder="1" applyAlignment="1">
      <alignment vertical="center" wrapText="1"/>
    </xf>
    <xf numFmtId="0" fontId="16" fillId="3" borderId="14" xfId="2" applyFont="1" applyFill="1" applyBorder="1" applyAlignment="1">
      <alignment horizontal="left" vertical="center"/>
    </xf>
    <xf numFmtId="0" fontId="9" fillId="3" borderId="14" xfId="2" applyFont="1" applyFill="1" applyBorder="1" applyAlignment="1">
      <alignment horizontal="left"/>
    </xf>
    <xf numFmtId="168" fontId="32" fillId="3" borderId="0" xfId="38" applyNumberFormat="1" applyFont="1" applyFill="1" applyBorder="1" applyAlignment="1">
      <alignment horizontal="right" vertical="center" wrapText="1"/>
    </xf>
    <xf numFmtId="0" fontId="32" fillId="3" borderId="0" xfId="38" applyFont="1" applyFill="1" applyBorder="1" applyAlignment="1">
      <alignment horizontal="right" vertical="center" wrapText="1"/>
    </xf>
    <xf numFmtId="0" fontId="37" fillId="3" borderId="0" xfId="38" applyFont="1" applyFill="1" applyBorder="1" applyAlignment="1">
      <alignment horizontal="left" vertical="center" wrapText="1"/>
    </xf>
    <xf numFmtId="1" fontId="32" fillId="3" borderId="0" xfId="38" applyNumberFormat="1" applyFont="1" applyFill="1" applyBorder="1" applyAlignment="1">
      <alignment horizontal="right" vertical="center" wrapText="1"/>
    </xf>
    <xf numFmtId="164" fontId="32" fillId="3" borderId="0" xfId="38" applyNumberFormat="1" applyFont="1" applyFill="1" applyBorder="1" applyAlignment="1">
      <alignment horizontal="right" vertical="center" wrapText="1"/>
    </xf>
    <xf numFmtId="0" fontId="9" fillId="3" borderId="0" xfId="2" applyFont="1" applyFill="1" applyBorder="1"/>
    <xf numFmtId="0" fontId="16" fillId="3" borderId="0" xfId="2" applyFont="1" applyFill="1" applyBorder="1" applyAlignment="1">
      <alignment horizontal="left" vertical="center"/>
    </xf>
    <xf numFmtId="0" fontId="9" fillId="3" borderId="0" xfId="2" applyFont="1" applyFill="1" applyBorder="1" applyAlignment="1">
      <alignment horizontal="left"/>
    </xf>
    <xf numFmtId="0" fontId="35" fillId="13" borderId="5" xfId="14" applyFont="1" applyFill="1" applyBorder="1" applyAlignment="1">
      <alignment horizontal="left" vertical="center" wrapText="1"/>
    </xf>
    <xf numFmtId="0" fontId="10" fillId="0" borderId="0" xfId="2" quotePrefix="1" applyFont="1" applyAlignment="1">
      <alignment horizontal="left" vertical="center" indent="5"/>
    </xf>
    <xf numFmtId="0" fontId="10" fillId="0" borderId="0" xfId="2" applyFont="1" applyAlignment="1">
      <alignment horizontal="center" vertical="center"/>
    </xf>
    <xf numFmtId="0" fontId="1" fillId="3" borderId="15" xfId="2" applyFont="1" applyFill="1" applyBorder="1" applyAlignment="1">
      <alignment vertical="center" wrapText="1"/>
    </xf>
    <xf numFmtId="0" fontId="1" fillId="3" borderId="10" xfId="2" applyFont="1" applyFill="1" applyBorder="1" applyAlignment="1">
      <alignment horizontal="center" vertical="center" wrapText="1"/>
    </xf>
    <xf numFmtId="165" fontId="32" fillId="13" borderId="9" xfId="39" applyNumberFormat="1" applyFont="1" applyFill="1" applyBorder="1" applyAlignment="1">
      <alignment horizontal="right" vertical="center" wrapText="1"/>
    </xf>
    <xf numFmtId="0" fontId="32" fillId="13" borderId="9" xfId="38" applyFont="1" applyFill="1" applyBorder="1" applyAlignment="1">
      <alignment horizontal="right" vertical="center" wrapText="1"/>
    </xf>
    <xf numFmtId="0" fontId="24" fillId="0" borderId="3" xfId="2" applyFont="1" applyBorder="1"/>
    <xf numFmtId="0" fontId="24" fillId="0" borderId="3" xfId="2" applyFont="1" applyBorder="1" applyAlignment="1">
      <alignment horizontal="left" vertical="center" wrapText="1" indent="1"/>
    </xf>
    <xf numFmtId="165" fontId="32" fillId="0" borderId="9" xfId="39" applyNumberFormat="1" applyFont="1" applyFill="1" applyBorder="1" applyAlignment="1">
      <alignment horizontal="right" vertical="center" wrapText="1"/>
    </xf>
    <xf numFmtId="0" fontId="10" fillId="0" borderId="3" xfId="2" applyFont="1" applyBorder="1" applyAlignment="1">
      <alignment horizontal="center"/>
    </xf>
    <xf numFmtId="0" fontId="24" fillId="0" borderId="3" xfId="2" applyFont="1" applyBorder="1" applyAlignment="1">
      <alignment horizontal="center" vertical="center"/>
    </xf>
    <xf numFmtId="0" fontId="28" fillId="0" borderId="3" xfId="14" applyFont="1" applyBorder="1" applyAlignment="1">
      <alignment horizontal="center" vertical="center" wrapText="1"/>
    </xf>
    <xf numFmtId="0" fontId="31" fillId="0" borderId="0" xfId="32" applyAlignment="1">
      <alignment vertical="center"/>
    </xf>
    <xf numFmtId="0" fontId="33" fillId="13" borderId="0" xfId="14" applyFont="1" applyFill="1" applyAlignment="1">
      <alignment horizontal="right" vertical="center" wrapText="1"/>
    </xf>
    <xf numFmtId="0" fontId="1" fillId="0" borderId="3" xfId="2" applyFont="1" applyBorder="1" applyAlignment="1">
      <alignment vertical="center"/>
    </xf>
    <xf numFmtId="168" fontId="9" fillId="3" borderId="9" xfId="39" applyNumberFormat="1" applyFont="1" applyFill="1" applyBorder="1" applyAlignment="1">
      <alignment horizontal="right" vertical="center" wrapText="1"/>
    </xf>
    <xf numFmtId="0" fontId="35" fillId="13" borderId="0" xfId="14" applyFont="1" applyFill="1" applyAlignment="1">
      <alignment horizontal="left" wrapText="1"/>
    </xf>
    <xf numFmtId="165" fontId="36" fillId="0" borderId="0" xfId="33" applyNumberFormat="1" applyFont="1"/>
    <xf numFmtId="171" fontId="36" fillId="0" borderId="0" xfId="14" applyNumberFormat="1" applyFont="1"/>
    <xf numFmtId="0" fontId="36" fillId="13" borderId="11" xfId="14" applyFont="1" applyFill="1" applyBorder="1" applyAlignment="1">
      <alignment horizontal="center" wrapText="1"/>
    </xf>
    <xf numFmtId="0" fontId="36" fillId="13" borderId="7" xfId="14" applyFont="1" applyFill="1" applyBorder="1" applyAlignment="1">
      <alignment horizontal="centerContinuous" vertical="center"/>
    </xf>
    <xf numFmtId="0" fontId="36" fillId="0" borderId="3" xfId="14" applyFont="1" applyBorder="1" applyAlignment="1">
      <alignment horizontal="center" vertical="center" wrapText="1"/>
    </xf>
    <xf numFmtId="0" fontId="33" fillId="0" borderId="3" xfId="14" applyFont="1" applyFill="1" applyBorder="1" applyAlignment="1">
      <alignment horizontal="left" vertical="center" wrapText="1"/>
    </xf>
    <xf numFmtId="0" fontId="35" fillId="13" borderId="5" xfId="14" applyFont="1" applyFill="1" applyBorder="1" applyAlignment="1">
      <alignment horizontal="center" vertical="center" wrapText="1"/>
    </xf>
    <xf numFmtId="0" fontId="35" fillId="13" borderId="4" xfId="14" applyFont="1" applyFill="1" applyBorder="1" applyAlignment="1">
      <alignment horizontal="left" vertical="center" wrapText="1"/>
    </xf>
    <xf numFmtId="165" fontId="36" fillId="4" borderId="13" xfId="33" applyNumberFormat="1" applyFont="1" applyFill="1" applyBorder="1" applyAlignment="1">
      <alignment horizontal="left" vertical="center" wrapText="1"/>
    </xf>
    <xf numFmtId="0" fontId="33" fillId="13" borderId="9" xfId="14" applyFont="1" applyFill="1" applyBorder="1" applyAlignment="1">
      <alignment horizontal="left" vertical="center" indent="2"/>
    </xf>
    <xf numFmtId="0" fontId="50" fillId="13" borderId="0" xfId="14" applyFont="1" applyFill="1" applyAlignment="1">
      <alignment horizontal="center" vertical="center" wrapText="1"/>
    </xf>
    <xf numFmtId="0" fontId="35" fillId="13" borderId="10" xfId="14" applyFont="1" applyFill="1" applyBorder="1" applyAlignment="1">
      <alignment horizontal="left" wrapText="1"/>
    </xf>
    <xf numFmtId="0" fontId="35" fillId="13" borderId="15" xfId="14" applyFont="1" applyFill="1" applyBorder="1" applyAlignment="1">
      <alignment horizontal="left" wrapText="1"/>
    </xf>
    <xf numFmtId="1" fontId="36" fillId="13" borderId="3" xfId="14" applyNumberFormat="1" applyFont="1" applyFill="1" applyBorder="1" applyAlignment="1">
      <alignment horizontal="right" vertical="center" wrapText="1"/>
    </xf>
    <xf numFmtId="0" fontId="35" fillId="13" borderId="7" xfId="14" applyFont="1" applyFill="1" applyBorder="1" applyAlignment="1">
      <alignment horizontal="center" vertical="center" wrapText="1"/>
    </xf>
    <xf numFmtId="0" fontId="36" fillId="0" borderId="5" xfId="14" applyFont="1" applyBorder="1"/>
    <xf numFmtId="0" fontId="33" fillId="13" borderId="5" xfId="14" applyFont="1" applyFill="1" applyBorder="1" applyAlignment="1">
      <alignment horizontal="right" vertical="center" wrapText="1"/>
    </xf>
    <xf numFmtId="0" fontId="36" fillId="13" borderId="4" xfId="14" applyFont="1" applyFill="1" applyBorder="1" applyAlignment="1">
      <alignment horizontal="left" vertical="center" wrapText="1"/>
    </xf>
    <xf numFmtId="0" fontId="35" fillId="13" borderId="4" xfId="14" applyFont="1" applyFill="1" applyBorder="1" applyAlignment="1">
      <alignment horizontal="center" vertical="center" wrapText="1"/>
    </xf>
    <xf numFmtId="0" fontId="36" fillId="13" borderId="9" xfId="14" applyFont="1" applyFill="1" applyBorder="1" applyAlignment="1">
      <alignment horizontal="left" vertical="center" indent="1"/>
    </xf>
    <xf numFmtId="165" fontId="35" fillId="4" borderId="13" xfId="33" applyNumberFormat="1" applyFont="1" applyFill="1" applyBorder="1" applyAlignment="1">
      <alignment horizontal="left" vertical="center" wrapText="1"/>
    </xf>
    <xf numFmtId="0" fontId="36" fillId="13" borderId="0" xfId="14" applyFont="1" applyFill="1" applyBorder="1" applyAlignment="1">
      <alignment horizontal="center" vertical="center" wrapText="1"/>
    </xf>
    <xf numFmtId="0" fontId="35" fillId="13" borderId="0" xfId="14" applyFont="1" applyFill="1" applyBorder="1" applyAlignment="1">
      <alignment horizontal="left" wrapText="1"/>
    </xf>
    <xf numFmtId="0" fontId="36" fillId="0" borderId="0" xfId="14" applyFont="1" applyBorder="1"/>
    <xf numFmtId="0" fontId="36" fillId="13" borderId="0" xfId="14" applyFont="1" applyFill="1" applyBorder="1" applyAlignment="1">
      <alignment horizontal="left" wrapText="1"/>
    </xf>
    <xf numFmtId="0" fontId="36" fillId="13" borderId="0" xfId="14" applyFont="1" applyFill="1" applyAlignment="1">
      <alignment horizontal="center" wrapText="1"/>
    </xf>
    <xf numFmtId="165" fontId="36" fillId="4" borderId="3" xfId="33" applyNumberFormat="1" applyFont="1" applyFill="1" applyBorder="1" applyAlignment="1">
      <alignment horizontal="left" vertical="center" wrapText="1"/>
    </xf>
    <xf numFmtId="165" fontId="35" fillId="4" borderId="3" xfId="33" applyNumberFormat="1" applyFont="1" applyFill="1" applyBorder="1" applyAlignment="1">
      <alignment horizontal="left" vertical="center" wrapText="1"/>
    </xf>
    <xf numFmtId="0" fontId="35" fillId="13" borderId="0" xfId="14" applyFont="1" applyFill="1" applyBorder="1" applyAlignment="1">
      <alignment horizontal="center" vertical="center" wrapText="1"/>
    </xf>
    <xf numFmtId="0" fontId="35" fillId="0" borderId="5" xfId="14" applyFont="1" applyBorder="1"/>
    <xf numFmtId="0" fontId="36" fillId="13" borderId="13" xfId="14" applyFont="1" applyFill="1" applyBorder="1" applyAlignment="1">
      <alignment vertical="center"/>
    </xf>
    <xf numFmtId="0" fontId="35" fillId="13" borderId="5" xfId="14" applyFont="1" applyFill="1" applyBorder="1" applyAlignment="1">
      <alignment vertical="center"/>
    </xf>
    <xf numFmtId="0" fontId="35" fillId="13" borderId="0" xfId="14" applyFont="1" applyFill="1" applyBorder="1" applyAlignment="1">
      <alignment horizontal="centerContinuous" vertical="center"/>
    </xf>
    <xf numFmtId="165" fontId="35" fillId="13" borderId="0" xfId="33" applyNumberFormat="1" applyFont="1" applyFill="1" applyBorder="1" applyAlignment="1">
      <alignment horizontal="right" vertical="center" wrapText="1"/>
    </xf>
    <xf numFmtId="164" fontId="35" fillId="13" borderId="0" xfId="14" applyNumberFormat="1" applyFont="1" applyFill="1" applyBorder="1" applyAlignment="1">
      <alignment horizontal="right" vertical="center" wrapText="1"/>
    </xf>
    <xf numFmtId="1" fontId="35" fillId="13" borderId="0" xfId="14" applyNumberFormat="1" applyFont="1" applyFill="1" applyBorder="1" applyAlignment="1">
      <alignment horizontal="right" vertical="center" wrapText="1"/>
    </xf>
    <xf numFmtId="1" fontId="35" fillId="13" borderId="3" xfId="14" applyNumberFormat="1" applyFont="1" applyFill="1" applyBorder="1" applyAlignment="1">
      <alignment horizontal="right" vertical="center" wrapText="1"/>
    </xf>
    <xf numFmtId="0" fontId="36" fillId="13" borderId="6" xfId="14" applyFont="1" applyFill="1" applyBorder="1" applyAlignment="1">
      <alignment vertical="center"/>
    </xf>
    <xf numFmtId="0" fontId="35" fillId="13" borderId="6" xfId="14" applyFont="1" applyFill="1" applyBorder="1" applyAlignment="1">
      <alignment horizontal="left" wrapText="1"/>
    </xf>
    <xf numFmtId="0" fontId="35" fillId="13" borderId="4" xfId="14" applyFont="1" applyFill="1" applyBorder="1" applyAlignment="1">
      <alignment horizontal="left" wrapText="1"/>
    </xf>
    <xf numFmtId="0" fontId="36" fillId="4" borderId="3" xfId="14" applyFont="1" applyFill="1" applyBorder="1" applyAlignment="1">
      <alignment horizontal="left" vertical="center" wrapText="1"/>
    </xf>
    <xf numFmtId="0" fontId="36" fillId="13" borderId="9" xfId="14" applyFont="1" applyFill="1" applyBorder="1" applyAlignment="1">
      <alignment horizontal="left" vertical="center"/>
    </xf>
    <xf numFmtId="0" fontId="33" fillId="13" borderId="3" xfId="14" applyFont="1" applyFill="1" applyBorder="1" applyAlignment="1">
      <alignment horizontal="center" vertical="center" wrapText="1"/>
    </xf>
    <xf numFmtId="0" fontId="36" fillId="13" borderId="16" xfId="14" applyFont="1" applyFill="1" applyBorder="1" applyAlignment="1">
      <alignment horizontal="left" vertical="center" wrapText="1"/>
    </xf>
    <xf numFmtId="0" fontId="36" fillId="13" borderId="11" xfId="14" applyFont="1" applyFill="1" applyBorder="1" applyAlignment="1">
      <alignment horizontal="left" vertical="center" wrapText="1"/>
    </xf>
    <xf numFmtId="0" fontId="36" fillId="13" borderId="3" xfId="14" applyFont="1" applyFill="1" applyBorder="1" applyAlignment="1">
      <alignment horizontal="center" vertical="center"/>
    </xf>
    <xf numFmtId="0" fontId="35" fillId="13" borderId="15" xfId="14" applyFont="1" applyFill="1" applyBorder="1" applyAlignment="1">
      <alignment vertical="center" wrapText="1"/>
    </xf>
    <xf numFmtId="0" fontId="35" fillId="13" borderId="4" xfId="14" applyFont="1" applyFill="1" applyBorder="1" applyAlignment="1">
      <alignment vertical="center" wrapText="1"/>
    </xf>
    <xf numFmtId="0" fontId="35" fillId="13" borderId="17" xfId="14" applyFont="1" applyFill="1" applyBorder="1" applyAlignment="1">
      <alignment vertical="center" wrapText="1"/>
    </xf>
    <xf numFmtId="0" fontId="35" fillId="13" borderId="6" xfId="14" applyFont="1" applyFill="1" applyBorder="1" applyAlignment="1">
      <alignment vertical="center" wrapText="1"/>
    </xf>
    <xf numFmtId="0" fontId="36" fillId="0" borderId="10" xfId="14" applyFont="1" applyBorder="1"/>
    <xf numFmtId="0" fontId="36" fillId="0" borderId="12" xfId="14" applyFont="1" applyBorder="1"/>
    <xf numFmtId="0" fontId="36" fillId="0" borderId="13" xfId="14" applyFont="1" applyBorder="1" applyAlignment="1">
      <alignment horizontal="center" vertical="center" wrapText="1"/>
    </xf>
    <xf numFmtId="0" fontId="35" fillId="13" borderId="17" xfId="14" applyFont="1" applyFill="1" applyBorder="1" applyAlignment="1">
      <alignment wrapText="1"/>
    </xf>
    <xf numFmtId="0" fontId="35" fillId="13" borderId="6" xfId="14" applyFont="1" applyFill="1" applyBorder="1" applyAlignment="1">
      <alignment wrapText="1"/>
    </xf>
    <xf numFmtId="0" fontId="35" fillId="13" borderId="4" xfId="14" applyFont="1" applyFill="1" applyBorder="1" applyAlignment="1">
      <alignment wrapText="1"/>
    </xf>
    <xf numFmtId="0" fontId="35" fillId="13" borderId="15" xfId="14" applyFont="1" applyFill="1" applyBorder="1" applyAlignment="1">
      <alignment wrapText="1"/>
    </xf>
    <xf numFmtId="0" fontId="36" fillId="13" borderId="11" xfId="14" applyFont="1" applyFill="1" applyBorder="1" applyAlignment="1">
      <alignment horizontal="center"/>
    </xf>
    <xf numFmtId="0" fontId="51" fillId="0" borderId="0" xfId="2" applyFont="1"/>
    <xf numFmtId="0" fontId="52" fillId="0" borderId="0" xfId="2" applyFont="1"/>
    <xf numFmtId="0" fontId="36" fillId="13" borderId="3" xfId="14" applyFont="1" applyFill="1" applyBorder="1" applyAlignment="1"/>
    <xf numFmtId="0" fontId="36" fillId="13" borderId="7" xfId="14" applyFont="1" applyFill="1" applyBorder="1" applyAlignment="1">
      <alignment horizontal="left" vertical="center" indent="1"/>
    </xf>
    <xf numFmtId="0" fontId="33" fillId="13" borderId="9" xfId="14" applyFont="1" applyFill="1" applyBorder="1" applyAlignment="1">
      <alignment horizontal="left" vertical="center"/>
    </xf>
    <xf numFmtId="0" fontId="35" fillId="2" borderId="9" xfId="14" applyFont="1" applyFill="1" applyBorder="1" applyAlignment="1">
      <alignment horizontal="left" vertical="center"/>
    </xf>
    <xf numFmtId="0" fontId="36" fillId="0" borderId="0" xfId="2" applyFont="1" applyAlignment="1">
      <alignment vertical="center" wrapText="1"/>
    </xf>
    <xf numFmtId="0" fontId="35" fillId="0" borderId="0" xfId="2" applyFont="1" applyAlignment="1">
      <alignment horizontal="center" vertical="center" wrapText="1"/>
    </xf>
    <xf numFmtId="0" fontId="36" fillId="0" borderId="0" xfId="2" applyFont="1" applyAlignment="1">
      <alignment horizontal="left" vertical="center"/>
    </xf>
    <xf numFmtId="0" fontId="53" fillId="3" borderId="0" xfId="2" applyFont="1" applyFill="1" applyAlignment="1">
      <alignment horizontal="left"/>
    </xf>
    <xf numFmtId="0" fontId="16" fillId="3" borderId="13" xfId="2" applyFont="1" applyFill="1" applyBorder="1" applyAlignment="1">
      <alignment vertical="center" wrapText="1"/>
    </xf>
    <xf numFmtId="0" fontId="9" fillId="3" borderId="3" xfId="2" applyFont="1" applyFill="1" applyBorder="1" applyAlignment="1">
      <alignment horizontal="center"/>
    </xf>
    <xf numFmtId="0" fontId="16" fillId="3" borderId="16" xfId="2" applyFont="1" applyFill="1" applyBorder="1" applyAlignment="1">
      <alignment vertical="center" wrapText="1"/>
    </xf>
    <xf numFmtId="0" fontId="18" fillId="3" borderId="17" xfId="2" applyFont="1" applyFill="1" applyBorder="1" applyAlignment="1">
      <alignment vertical="center" wrapText="1"/>
    </xf>
    <xf numFmtId="0" fontId="9" fillId="3" borderId="10" xfId="2" applyFont="1" applyFill="1" applyBorder="1" applyAlignment="1">
      <alignment vertical="center" wrapText="1"/>
    </xf>
    <xf numFmtId="0" fontId="9" fillId="3" borderId="16" xfId="2" applyFont="1" applyFill="1" applyBorder="1" applyAlignment="1">
      <alignment vertical="center" wrapText="1"/>
    </xf>
    <xf numFmtId="0" fontId="18" fillId="3" borderId="16" xfId="2" applyFont="1" applyFill="1" applyBorder="1" applyAlignment="1">
      <alignment vertical="center" wrapText="1"/>
    </xf>
    <xf numFmtId="0" fontId="16" fillId="3" borderId="3" xfId="2" applyFont="1" applyFill="1" applyBorder="1" applyAlignment="1">
      <alignment horizontal="left" vertical="center" wrapText="1"/>
    </xf>
    <xf numFmtId="0" fontId="11" fillId="3" borderId="0" xfId="2" applyFont="1" applyFill="1"/>
    <xf numFmtId="0" fontId="11" fillId="4" borderId="3" xfId="2" applyFont="1" applyFill="1" applyBorder="1" applyAlignment="1">
      <alignment horizontal="center" vertical="center" wrapText="1"/>
    </xf>
    <xf numFmtId="0" fontId="11" fillId="4" borderId="3" xfId="2" applyFont="1" applyFill="1" applyBorder="1"/>
    <xf numFmtId="0" fontId="10" fillId="3" borderId="3" xfId="2" applyFont="1" applyFill="1" applyBorder="1" applyAlignment="1">
      <alignment horizontal="left" vertical="center" wrapText="1" indent="1"/>
    </xf>
    <xf numFmtId="0" fontId="10" fillId="3" borderId="3" xfId="2" applyFont="1" applyFill="1" applyBorder="1" applyAlignment="1">
      <alignment horizontal="left" vertical="center"/>
    </xf>
    <xf numFmtId="0" fontId="9" fillId="3" borderId="3" xfId="2" applyFont="1" applyFill="1" applyBorder="1" applyAlignment="1">
      <alignment horizontal="center" vertical="center"/>
    </xf>
    <xf numFmtId="0" fontId="9" fillId="3" borderId="0" xfId="2" applyFont="1" applyFill="1" applyAlignment="1">
      <alignment vertical="center" wrapText="1"/>
    </xf>
    <xf numFmtId="0" fontId="9" fillId="3" borderId="0" xfId="2" applyFont="1" applyFill="1" applyAlignment="1">
      <alignment horizontal="center" vertical="center" wrapText="1"/>
    </xf>
    <xf numFmtId="0" fontId="9" fillId="3" borderId="16" xfId="2" applyFont="1" applyFill="1" applyBorder="1" applyAlignment="1">
      <alignment horizontal="center" vertical="center" wrapText="1"/>
    </xf>
    <xf numFmtId="0" fontId="9" fillId="3" borderId="11" xfId="2" applyFont="1" applyFill="1" applyBorder="1" applyAlignment="1">
      <alignment vertical="center" wrapText="1"/>
    </xf>
    <xf numFmtId="0" fontId="1" fillId="3" borderId="11" xfId="2" applyFont="1" applyFill="1" applyBorder="1" applyAlignment="1">
      <alignment vertical="center" wrapText="1"/>
    </xf>
    <xf numFmtId="0" fontId="10" fillId="3" borderId="3" xfId="2" applyFont="1" applyFill="1" applyBorder="1" applyAlignment="1">
      <alignment horizontal="left" indent="1"/>
    </xf>
    <xf numFmtId="0" fontId="10" fillId="3" borderId="11" xfId="2" applyFont="1" applyFill="1" applyBorder="1" applyAlignment="1">
      <alignment horizontal="left" indent="1"/>
    </xf>
    <xf numFmtId="0" fontId="20" fillId="3" borderId="0" xfId="2" applyFont="1" applyFill="1"/>
    <xf numFmtId="0" fontId="10" fillId="3" borderId="3" xfId="2" applyFont="1" applyFill="1" applyBorder="1" applyAlignment="1">
      <alignment horizontal="center"/>
    </xf>
    <xf numFmtId="0" fontId="10" fillId="3" borderId="13" xfId="2" applyFont="1" applyFill="1" applyBorder="1" applyAlignment="1">
      <alignment vertical="center" wrapText="1"/>
    </xf>
    <xf numFmtId="0" fontId="24" fillId="3" borderId="3" xfId="2" applyFont="1" applyFill="1" applyBorder="1" applyAlignment="1">
      <alignment horizontal="center" vertical="center" wrapText="1"/>
    </xf>
    <xf numFmtId="0" fontId="10" fillId="3" borderId="3" xfId="2" applyFont="1" applyFill="1" applyBorder="1" applyAlignment="1">
      <alignment horizontal="left" vertical="center" wrapText="1"/>
    </xf>
    <xf numFmtId="0" fontId="24" fillId="0" borderId="3" xfId="2" applyFont="1" applyBorder="1" applyAlignment="1">
      <alignment horizontal="center" vertical="center" wrapText="1"/>
    </xf>
    <xf numFmtId="0" fontId="10" fillId="3" borderId="3" xfId="2" applyFont="1" applyFill="1" applyBorder="1" applyAlignment="1">
      <alignment vertical="center"/>
    </xf>
    <xf numFmtId="0" fontId="55" fillId="3" borderId="0" xfId="2" applyFont="1" applyFill="1" applyAlignment="1">
      <alignment horizontal="left"/>
    </xf>
    <xf numFmtId="0" fontId="24" fillId="3" borderId="3" xfId="2" applyFont="1" applyFill="1" applyBorder="1"/>
    <xf numFmtId="0" fontId="10" fillId="3" borderId="0" xfId="2" applyFont="1" applyFill="1" applyAlignment="1">
      <alignment horizontal="center"/>
    </xf>
    <xf numFmtId="0" fontId="24" fillId="3" borderId="3" xfId="2" applyFont="1" applyFill="1" applyBorder="1" applyAlignment="1">
      <alignment horizontal="center" vertical="center"/>
    </xf>
    <xf numFmtId="0" fontId="24" fillId="3" borderId="0" xfId="2" applyFont="1" applyFill="1" applyAlignment="1">
      <alignment horizontal="center" vertical="center"/>
    </xf>
    <xf numFmtId="0" fontId="24" fillId="3" borderId="0" xfId="2" applyFont="1" applyFill="1"/>
    <xf numFmtId="0" fontId="10" fillId="3" borderId="11" xfId="2" applyFont="1" applyFill="1" applyBorder="1" applyAlignment="1">
      <alignment horizontal="center" vertical="center" wrapText="1"/>
    </xf>
    <xf numFmtId="0" fontId="10" fillId="0" borderId="16" xfId="2" applyFont="1" applyBorder="1" applyAlignment="1">
      <alignment horizontal="center" vertical="center" wrapText="1"/>
    </xf>
    <xf numFmtId="0" fontId="10" fillId="3" borderId="16" xfId="2" applyFont="1" applyFill="1" applyBorder="1" applyAlignment="1">
      <alignment horizontal="center" vertical="center" wrapText="1"/>
    </xf>
    <xf numFmtId="0" fontId="10" fillId="3" borderId="3" xfId="2" applyFont="1" applyFill="1" applyBorder="1"/>
    <xf numFmtId="0" fontId="10" fillId="3" borderId="7" xfId="2" applyFont="1" applyFill="1" applyBorder="1" applyAlignment="1">
      <alignment vertical="center"/>
    </xf>
    <xf numFmtId="0" fontId="10" fillId="3" borderId="3" xfId="2" applyFont="1" applyFill="1" applyBorder="1" applyAlignment="1">
      <alignment horizontal="center" vertical="center"/>
    </xf>
    <xf numFmtId="0" fontId="10" fillId="3" borderId="13" xfId="2" applyFont="1" applyFill="1" applyBorder="1" applyAlignment="1">
      <alignment horizontal="center" vertical="center"/>
    </xf>
    <xf numFmtId="0" fontId="9" fillId="0" borderId="7" xfId="2" applyFont="1" applyBorder="1" applyAlignment="1">
      <alignment horizontal="center" vertical="center" wrapText="1"/>
    </xf>
    <xf numFmtId="0" fontId="11" fillId="3" borderId="11" xfId="2" applyFont="1" applyFill="1" applyBorder="1"/>
    <xf numFmtId="0" fontId="6" fillId="3" borderId="7" xfId="2" applyFill="1" applyBorder="1"/>
    <xf numFmtId="0" fontId="10" fillId="3" borderId="0" xfId="2" applyFont="1" applyFill="1" applyAlignment="1">
      <alignment vertical="center" wrapText="1"/>
    </xf>
    <xf numFmtId="0" fontId="10" fillId="3" borderId="6" xfId="2" applyFont="1" applyFill="1" applyBorder="1" applyAlignment="1">
      <alignment horizontal="center" vertical="center" wrapText="1"/>
    </xf>
    <xf numFmtId="0" fontId="10" fillId="3" borderId="9" xfId="2" applyFont="1" applyFill="1" applyBorder="1" applyAlignment="1">
      <alignment horizontal="center" vertical="center" wrapText="1"/>
    </xf>
    <xf numFmtId="0" fontId="10" fillId="3" borderId="17" xfId="2" applyFont="1" applyFill="1" applyBorder="1" applyAlignment="1">
      <alignment horizontal="center" vertical="center" wrapText="1"/>
    </xf>
    <xf numFmtId="0" fontId="10" fillId="2" borderId="7" xfId="2" applyFont="1" applyFill="1" applyBorder="1" applyAlignment="1">
      <alignment horizontal="center" vertical="center" wrapText="1"/>
    </xf>
    <xf numFmtId="0" fontId="10" fillId="3" borderId="11" xfId="2" applyFont="1" applyFill="1" applyBorder="1" applyAlignment="1">
      <alignment horizontal="left" vertical="center" wrapText="1" indent="1"/>
    </xf>
    <xf numFmtId="0" fontId="1" fillId="3" borderId="3" xfId="2" applyFont="1" applyFill="1" applyBorder="1" applyAlignment="1">
      <alignment horizontal="left" vertical="center" wrapText="1" indent="3"/>
    </xf>
    <xf numFmtId="0" fontId="10" fillId="3" borderId="3" xfId="2" applyFont="1" applyFill="1" applyBorder="1" applyAlignment="1">
      <alignment horizontal="left" vertical="center" wrapText="1" indent="4"/>
    </xf>
    <xf numFmtId="0" fontId="10" fillId="3" borderId="3" xfId="2" applyFont="1" applyFill="1" applyBorder="1" applyAlignment="1">
      <alignment horizontal="left" vertical="center" wrapText="1" indent="5"/>
    </xf>
    <xf numFmtId="0" fontId="10" fillId="0" borderId="3" xfId="2" applyFont="1" applyBorder="1" applyAlignment="1">
      <alignment horizontal="left" vertical="center" wrapText="1" indent="4"/>
    </xf>
    <xf numFmtId="0" fontId="10" fillId="4" borderId="3" xfId="2" applyFont="1" applyFill="1" applyBorder="1" applyAlignment="1">
      <alignment vertical="center" wrapText="1"/>
    </xf>
    <xf numFmtId="0" fontId="10" fillId="3" borderId="3" xfId="2" applyFont="1" applyFill="1" applyBorder="1" applyAlignment="1">
      <alignment horizontal="left" vertical="center" wrapText="1" indent="6"/>
    </xf>
    <xf numFmtId="0" fontId="10" fillId="0" borderId="3" xfId="2" applyFont="1" applyBorder="1" applyAlignment="1">
      <alignment horizontal="left" vertical="center" wrapText="1" indent="5"/>
    </xf>
    <xf numFmtId="0" fontId="1" fillId="0" borderId="3" xfId="2" applyFont="1" applyBorder="1" applyAlignment="1">
      <alignment horizontal="left" vertical="center" wrapText="1" indent="3"/>
    </xf>
    <xf numFmtId="0" fontId="10" fillId="0" borderId="3" xfId="2" applyFont="1" applyBorder="1" applyAlignment="1">
      <alignment horizontal="left" vertical="center" wrapText="1" indent="3"/>
    </xf>
    <xf numFmtId="0" fontId="1" fillId="0" borderId="3" xfId="2" applyFont="1" applyBorder="1" applyAlignment="1">
      <alignment horizontal="left" vertical="center" wrapText="1" indent="2"/>
    </xf>
    <xf numFmtId="0" fontId="11" fillId="2" borderId="7"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6" xfId="2" applyFont="1" applyFill="1" applyBorder="1" applyAlignment="1">
      <alignment vertical="center" wrapText="1"/>
    </xf>
    <xf numFmtId="0" fontId="9" fillId="3" borderId="17" xfId="2" applyFont="1" applyFill="1" applyBorder="1" applyAlignment="1">
      <alignment horizontal="center" vertical="center" wrapText="1"/>
    </xf>
    <xf numFmtId="0" fontId="9" fillId="3" borderId="4" xfId="2" applyFont="1" applyFill="1" applyBorder="1" applyAlignment="1">
      <alignment vertical="center" wrapText="1"/>
    </xf>
    <xf numFmtId="0" fontId="56" fillId="3" borderId="3" xfId="2" applyFont="1" applyFill="1" applyBorder="1" applyAlignment="1">
      <alignment horizontal="left" vertical="center" wrapText="1"/>
    </xf>
    <xf numFmtId="0" fontId="9" fillId="3" borderId="0" xfId="2" quotePrefix="1" applyFont="1" applyFill="1" applyAlignment="1">
      <alignment vertical="center" wrapText="1"/>
    </xf>
    <xf numFmtId="0" fontId="9" fillId="3" borderId="3" xfId="2" applyFont="1" applyFill="1" applyBorder="1" applyAlignment="1">
      <alignment horizontal="left" vertical="center" wrapText="1" indent="1"/>
    </xf>
    <xf numFmtId="0" fontId="9" fillId="3" borderId="3" xfId="2" applyFont="1" applyFill="1" applyBorder="1" applyAlignment="1">
      <alignment horizontal="left" vertical="center" wrapText="1" indent="3"/>
    </xf>
    <xf numFmtId="0" fontId="9" fillId="3" borderId="3" xfId="2" applyFont="1" applyFill="1" applyBorder="1" applyAlignment="1">
      <alignment horizontal="left" vertical="center" wrapText="1" indent="4"/>
    </xf>
    <xf numFmtId="0" fontId="9" fillId="3" borderId="3" xfId="2" applyFont="1" applyFill="1" applyBorder="1" applyAlignment="1">
      <alignment horizontal="left" vertical="center" wrapText="1" indent="5"/>
    </xf>
    <xf numFmtId="0" fontId="9" fillId="4" borderId="3" xfId="2" applyFont="1" applyFill="1" applyBorder="1" applyAlignment="1">
      <alignment vertical="center" wrapText="1"/>
    </xf>
    <xf numFmtId="0" fontId="9" fillId="3" borderId="3" xfId="2" applyFont="1" applyFill="1" applyBorder="1" applyAlignment="1">
      <alignment horizontal="left" vertical="center" wrapText="1" indent="2"/>
    </xf>
    <xf numFmtId="165" fontId="33" fillId="3" borderId="0" xfId="33" applyNumberFormat="1" applyFont="1" applyFill="1" applyAlignment="1">
      <alignment horizontal="right" wrapText="1"/>
    </xf>
    <xf numFmtId="0" fontId="31" fillId="3" borderId="0" xfId="32" applyFill="1" applyAlignment="1">
      <alignment horizontal="left" vertical="center"/>
    </xf>
    <xf numFmtId="0" fontId="39" fillId="13" borderId="15" xfId="32" applyFont="1" applyFill="1" applyBorder="1" applyAlignment="1">
      <alignment vertical="center"/>
    </xf>
    <xf numFmtId="0" fontId="39" fillId="13" borderId="4" xfId="32" applyFont="1" applyFill="1" applyBorder="1" applyAlignment="1">
      <alignment vertical="center"/>
    </xf>
    <xf numFmtId="0" fontId="36" fillId="0" borderId="0" xfId="35" applyFont="1" applyAlignment="1"/>
    <xf numFmtId="0" fontId="36" fillId="0" borderId="6" xfId="35" applyFont="1" applyBorder="1" applyAlignment="1"/>
    <xf numFmtId="0" fontId="36" fillId="0" borderId="5" xfId="35" applyFont="1" applyBorder="1" applyAlignment="1"/>
    <xf numFmtId="0" fontId="36" fillId="0" borderId="4" xfId="35" applyFont="1" applyBorder="1" applyAlignment="1"/>
    <xf numFmtId="0" fontId="37" fillId="13" borderId="7" xfId="32" applyFont="1" applyFill="1" applyBorder="1" applyAlignment="1">
      <alignment vertical="center" wrapText="1"/>
    </xf>
    <xf numFmtId="0" fontId="32" fillId="13" borderId="7" xfId="32" applyFont="1" applyFill="1" applyBorder="1" applyAlignment="1">
      <alignment vertical="center" wrapText="1"/>
    </xf>
    <xf numFmtId="0" fontId="32" fillId="13" borderId="10" xfId="32" applyFont="1" applyFill="1" applyBorder="1" applyAlignment="1">
      <alignment vertical="center"/>
    </xf>
    <xf numFmtId="0" fontId="32" fillId="13" borderId="12" xfId="32" applyFont="1" applyFill="1" applyBorder="1" applyAlignment="1">
      <alignment vertical="center"/>
    </xf>
    <xf numFmtId="0" fontId="32" fillId="13" borderId="17" xfId="32" applyFont="1" applyFill="1" applyBorder="1" applyAlignment="1">
      <alignment vertical="center"/>
    </xf>
    <xf numFmtId="0" fontId="32" fillId="13" borderId="6" xfId="32" applyFont="1" applyFill="1" applyBorder="1" applyAlignment="1">
      <alignment vertical="center"/>
    </xf>
    <xf numFmtId="0" fontId="32" fillId="13" borderId="15" xfId="32" applyFont="1" applyFill="1" applyBorder="1" applyAlignment="1">
      <alignment vertical="center"/>
    </xf>
    <xf numFmtId="0" fontId="32" fillId="13" borderId="4" xfId="32" applyFont="1" applyFill="1" applyBorder="1" applyAlignment="1">
      <alignment vertical="center"/>
    </xf>
    <xf numFmtId="0" fontId="36" fillId="2" borderId="0" xfId="35" applyFont="1" applyFill="1"/>
    <xf numFmtId="0" fontId="35" fillId="2" borderId="7" xfId="35" applyFont="1" applyFill="1" applyBorder="1" applyAlignment="1">
      <alignment vertical="center"/>
    </xf>
    <xf numFmtId="0" fontId="1" fillId="2" borderId="8" xfId="0" applyFont="1" applyFill="1" applyBorder="1" applyAlignment="1"/>
    <xf numFmtId="0" fontId="35" fillId="9" borderId="7" xfId="2" applyFont="1" applyFill="1" applyBorder="1" applyAlignment="1">
      <alignment vertical="center"/>
    </xf>
    <xf numFmtId="0" fontId="35" fillId="9" borderId="15" xfId="2" applyFont="1" applyFill="1" applyBorder="1" applyAlignment="1">
      <alignment vertical="center"/>
    </xf>
    <xf numFmtId="0" fontId="36" fillId="0" borderId="10" xfId="2" applyFont="1" applyBorder="1" applyAlignment="1">
      <alignment vertical="center"/>
    </xf>
    <xf numFmtId="0" fontId="35" fillId="0" borderId="14" xfId="2" applyFont="1" applyBorder="1" applyAlignment="1">
      <alignment vertical="center" wrapText="1"/>
    </xf>
    <xf numFmtId="167" fontId="35" fillId="0" borderId="14" xfId="2" applyNumberFormat="1" applyFont="1" applyBorder="1" applyAlignment="1">
      <alignment vertical="center" wrapText="1"/>
    </xf>
    <xf numFmtId="3" fontId="36" fillId="0" borderId="12" xfId="2" applyNumberFormat="1" applyFont="1" applyBorder="1" applyAlignment="1">
      <alignment horizontal="center" vertical="center" wrapText="1"/>
    </xf>
    <xf numFmtId="49" fontId="9" fillId="0" borderId="11" xfId="2" applyNumberFormat="1" applyFont="1" applyBorder="1" applyAlignment="1">
      <alignment vertical="center"/>
    </xf>
    <xf numFmtId="49" fontId="9" fillId="0" borderId="16" xfId="2" applyNumberFormat="1" applyFont="1" applyBorder="1" applyAlignment="1">
      <alignment vertical="center"/>
    </xf>
    <xf numFmtId="0" fontId="10" fillId="0" borderId="0" xfId="2" applyFont="1" applyAlignment="1"/>
    <xf numFmtId="0" fontId="10" fillId="0" borderId="6" xfId="2" applyFont="1" applyBorder="1" applyAlignment="1"/>
    <xf numFmtId="0" fontId="10" fillId="0" borderId="5" xfId="2" applyFont="1" applyBorder="1" applyAlignment="1"/>
    <xf numFmtId="0" fontId="10" fillId="0" borderId="4" xfId="2" applyFont="1" applyBorder="1" applyAlignment="1"/>
    <xf numFmtId="0" fontId="17" fillId="0" borderId="3" xfId="2" applyFont="1" applyBorder="1" applyAlignment="1">
      <alignment horizontal="left" vertical="center"/>
    </xf>
    <xf numFmtId="0" fontId="10" fillId="0" borderId="0" xfId="2" applyFont="1"/>
    <xf numFmtId="0" fontId="10" fillId="0" borderId="0" xfId="2" applyFont="1" applyBorder="1" applyAlignment="1">
      <alignment horizontal="center" vertical="center"/>
    </xf>
    <xf numFmtId="0" fontId="10" fillId="0" borderId="0" xfId="2" applyFont="1" applyBorder="1" applyAlignment="1">
      <alignment vertical="center" wrapText="1"/>
    </xf>
    <xf numFmtId="165" fontId="32" fillId="13" borderId="0" xfId="39" applyNumberFormat="1" applyFont="1" applyFill="1" applyBorder="1" applyAlignment="1">
      <alignment horizontal="right" vertical="center" wrapText="1"/>
    </xf>
    <xf numFmtId="164" fontId="32" fillId="13" borderId="0" xfId="40" applyNumberFormat="1" applyFont="1" applyFill="1" applyBorder="1" applyAlignment="1">
      <alignment horizontal="right" vertical="center" wrapText="1"/>
    </xf>
    <xf numFmtId="0" fontId="46" fillId="13" borderId="0" xfId="14" applyFont="1" applyFill="1" applyAlignment="1"/>
    <xf numFmtId="0" fontId="46" fillId="13" borderId="6" xfId="14" applyFont="1" applyFill="1" applyBorder="1" applyAlignment="1"/>
    <xf numFmtId="0" fontId="35" fillId="13" borderId="5" xfId="14" applyFont="1" applyFill="1" applyBorder="1" applyAlignment="1"/>
    <xf numFmtId="0" fontId="35" fillId="13" borderId="4" xfId="14" applyFont="1" applyFill="1" applyBorder="1" applyAlignment="1"/>
    <xf numFmtId="0" fontId="36" fillId="13" borderId="8" xfId="14" applyFont="1" applyFill="1" applyBorder="1" applyAlignment="1">
      <alignment horizontal="left" vertical="center"/>
    </xf>
    <xf numFmtId="0" fontId="36" fillId="13" borderId="4" xfId="14" applyFont="1" applyFill="1" applyBorder="1" applyAlignment="1">
      <alignment vertical="center" wrapText="1"/>
    </xf>
    <xf numFmtId="0" fontId="36" fillId="13" borderId="5" xfId="14" applyFont="1" applyFill="1" applyBorder="1" applyAlignment="1">
      <alignment vertical="center" wrapText="1"/>
    </xf>
    <xf numFmtId="0" fontId="35" fillId="13" borderId="5" xfId="14" applyFont="1" applyFill="1" applyBorder="1" applyAlignment="1">
      <alignment vertical="center" wrapText="1"/>
    </xf>
    <xf numFmtId="0" fontId="36" fillId="0" borderId="3" xfId="2" applyFont="1" applyBorder="1" applyAlignment="1">
      <alignment horizontal="center"/>
    </xf>
    <xf numFmtId="0" fontId="36" fillId="0" borderId="3" xfId="2" applyFont="1" applyBorder="1"/>
    <xf numFmtId="0" fontId="33" fillId="0" borderId="0" xfId="2" applyFont="1" applyAlignment="1">
      <alignment horizontal="right"/>
    </xf>
    <xf numFmtId="0" fontId="36" fillId="2" borderId="3" xfId="2" applyFont="1" applyFill="1" applyBorder="1"/>
    <xf numFmtId="49" fontId="9" fillId="0" borderId="3" xfId="2" applyNumberFormat="1" applyFont="1" applyBorder="1" applyAlignment="1">
      <alignment horizontal="center" vertical="center" wrapText="1"/>
    </xf>
    <xf numFmtId="49" fontId="9" fillId="0" borderId="3" xfId="2" applyNumberFormat="1" applyFont="1" applyBorder="1" applyAlignment="1">
      <alignment horizontal="center" vertical="center"/>
    </xf>
    <xf numFmtId="49" fontId="9" fillId="0" borderId="0" xfId="2" applyNumberFormat="1" applyFont="1"/>
    <xf numFmtId="49" fontId="9" fillId="0" borderId="0" xfId="2" applyNumberFormat="1" applyFont="1" applyAlignment="1">
      <alignment vertical="center"/>
    </xf>
    <xf numFmtId="0" fontId="36" fillId="0" borderId="10" xfId="2" applyFont="1" applyBorder="1" applyAlignment="1">
      <alignment horizontal="center" vertical="center"/>
    </xf>
    <xf numFmtId="0" fontId="36" fillId="0" borderId="12" xfId="2" applyFont="1" applyBorder="1" applyAlignment="1">
      <alignment horizontal="center" vertical="center"/>
    </xf>
    <xf numFmtId="0" fontId="36" fillId="0" borderId="17" xfId="2" applyFont="1" applyBorder="1" applyAlignment="1">
      <alignment horizontal="center" vertical="center"/>
    </xf>
    <xf numFmtId="0" fontId="36" fillId="0" borderId="15" xfId="2" applyFont="1" applyBorder="1" applyAlignment="1">
      <alignment horizontal="center" vertical="center"/>
    </xf>
    <xf numFmtId="0" fontId="36" fillId="0" borderId="4" xfId="2" applyFont="1" applyBorder="1" applyAlignment="1">
      <alignment horizontal="center" vertical="center"/>
    </xf>
    <xf numFmtId="0" fontId="36" fillId="0" borderId="6" xfId="2" applyFont="1" applyBorder="1" applyAlignment="1">
      <alignment horizontal="left" vertical="center"/>
    </xf>
    <xf numFmtId="0" fontId="0" fillId="0" borderId="12" xfId="0" applyBorder="1" applyAlignment="1">
      <alignment vertical="center"/>
    </xf>
    <xf numFmtId="0" fontId="0" fillId="0" borderId="17" xfId="0" applyBorder="1" applyAlignment="1">
      <alignment vertical="center"/>
    </xf>
    <xf numFmtId="0" fontId="0" fillId="0" borderId="6" xfId="0" applyBorder="1" applyAlignment="1">
      <alignment vertical="center"/>
    </xf>
    <xf numFmtId="0" fontId="0" fillId="0" borderId="15" xfId="0" applyBorder="1" applyAlignment="1">
      <alignment vertical="center"/>
    </xf>
    <xf numFmtId="0" fontId="0" fillId="0" borderId="4" xfId="0" applyBorder="1" applyAlignment="1">
      <alignment vertical="center"/>
    </xf>
    <xf numFmtId="167" fontId="16" fillId="3" borderId="3" xfId="38" applyNumberFormat="1" applyFont="1" applyFill="1" applyBorder="1" applyAlignment="1">
      <alignment vertical="center"/>
    </xf>
    <xf numFmtId="167" fontId="9" fillId="3" borderId="3" xfId="2" applyNumberFormat="1" applyFont="1" applyFill="1" applyBorder="1" applyAlignment="1">
      <alignment horizontal="right" vertical="center"/>
    </xf>
    <xf numFmtId="167" fontId="9" fillId="3" borderId="3" xfId="2" applyNumberFormat="1" applyFont="1" applyFill="1" applyBorder="1" applyAlignment="1">
      <alignment vertical="center"/>
    </xf>
    <xf numFmtId="0" fontId="58" fillId="3" borderId="20" xfId="38" applyFont="1" applyFill="1" applyBorder="1" applyAlignment="1">
      <alignment horizontal="center" vertical="center" wrapText="1"/>
    </xf>
    <xf numFmtId="165" fontId="59" fillId="0" borderId="21" xfId="38" applyNumberFormat="1" applyFont="1" applyBorder="1" applyAlignment="1">
      <alignment vertical="center"/>
    </xf>
    <xf numFmtId="165" fontId="58" fillId="0" borderId="21" xfId="38" applyNumberFormat="1" applyFont="1" applyBorder="1" applyAlignment="1">
      <alignment vertical="center"/>
    </xf>
    <xf numFmtId="165" fontId="58" fillId="0" borderId="22" xfId="38" applyNumberFormat="1" applyFont="1" applyBorder="1" applyAlignment="1">
      <alignment vertical="center"/>
    </xf>
    <xf numFmtId="0" fontId="59" fillId="3" borderId="23" xfId="38" applyFont="1" applyFill="1" applyBorder="1" applyAlignment="1">
      <alignment horizontal="left" wrapText="1" indent="1"/>
    </xf>
    <xf numFmtId="167" fontId="16" fillId="3" borderId="11" xfId="38" applyNumberFormat="1" applyFont="1" applyFill="1" applyBorder="1" applyAlignment="1">
      <alignment horizontal="right" vertical="center" wrapText="1"/>
    </xf>
    <xf numFmtId="0" fontId="9" fillId="4" borderId="11" xfId="2" applyFont="1" applyFill="1" applyBorder="1" applyAlignment="1">
      <alignment horizontal="right" vertical="center" wrapText="1"/>
    </xf>
    <xf numFmtId="0" fontId="20" fillId="3" borderId="0" xfId="2" applyFont="1" applyFill="1" applyAlignment="1">
      <alignment horizontal="right"/>
    </xf>
    <xf numFmtId="167" fontId="59" fillId="0" borderId="23" xfId="38" applyNumberFormat="1" applyFont="1" applyBorder="1" applyAlignment="1">
      <alignment horizontal="right"/>
    </xf>
    <xf numFmtId="167" fontId="9" fillId="3" borderId="11" xfId="2" applyNumberFormat="1" applyFont="1" applyFill="1" applyBorder="1" applyAlignment="1">
      <alignment horizontal="right" vertical="center" wrapText="1"/>
    </xf>
    <xf numFmtId="167" fontId="10" fillId="3" borderId="3" xfId="38" applyNumberFormat="1" applyFill="1" applyBorder="1" applyAlignment="1">
      <alignment vertical="center"/>
    </xf>
    <xf numFmtId="167" fontId="10" fillId="3" borderId="3" xfId="2" applyNumberFormat="1" applyFont="1" applyFill="1" applyBorder="1" applyAlignment="1">
      <alignment vertical="center"/>
    </xf>
    <xf numFmtId="0" fontId="60" fillId="0" borderId="0" xfId="32" applyFont="1"/>
    <xf numFmtId="14" fontId="60" fillId="0" borderId="0" xfId="32" applyNumberFormat="1" applyFont="1"/>
    <xf numFmtId="169" fontId="26" fillId="0" borderId="0" xfId="32" applyNumberFormat="1" applyFont="1" applyAlignment="1">
      <alignment horizontal="left"/>
    </xf>
    <xf numFmtId="0" fontId="26" fillId="0" borderId="0" xfId="32" applyFont="1"/>
    <xf numFmtId="0" fontId="26" fillId="0" borderId="0" xfId="14" applyFont="1"/>
    <xf numFmtId="0" fontId="28" fillId="0" borderId="0" xfId="14"/>
    <xf numFmtId="0" fontId="61" fillId="0" borderId="0" xfId="32" applyFont="1"/>
    <xf numFmtId="14" fontId="26" fillId="2" borderId="0" xfId="32" applyNumberFormat="1" applyFont="1" applyFill="1"/>
    <xf numFmtId="0" fontId="62" fillId="0" borderId="0" xfId="32" applyFont="1" applyAlignment="1">
      <alignment horizontal="center"/>
    </xf>
    <xf numFmtId="0" fontId="23" fillId="0" borderId="0" xfId="32" applyFont="1"/>
    <xf numFmtId="0" fontId="26" fillId="0" borderId="0" xfId="32" applyFont="1" applyAlignment="1">
      <alignment horizontal="left"/>
    </xf>
    <xf numFmtId="0" fontId="63" fillId="0" borderId="0" xfId="32" applyFont="1"/>
    <xf numFmtId="10" fontId="32" fillId="13" borderId="3" xfId="13" applyNumberFormat="1" applyFont="1" applyFill="1" applyBorder="1" applyAlignment="1">
      <alignment horizontal="right" vertical="center" wrapText="1"/>
    </xf>
    <xf numFmtId="14" fontId="26" fillId="0" borderId="0" xfId="32" applyNumberFormat="1" applyFont="1"/>
    <xf numFmtId="10" fontId="9" fillId="0" borderId="3" xfId="40" quotePrefix="1" applyNumberFormat="1" applyFont="1" applyBorder="1" applyAlignment="1">
      <alignment wrapText="1"/>
    </xf>
    <xf numFmtId="10" fontId="9" fillId="0" borderId="3" xfId="40" quotePrefix="1" applyNumberFormat="1" applyFont="1" applyBorder="1" applyAlignment="1"/>
    <xf numFmtId="14" fontId="36" fillId="13" borderId="3" xfId="0" applyNumberFormat="1" applyFont="1" applyFill="1" applyBorder="1" applyAlignment="1">
      <alignment horizontal="center" vertical="center" wrapText="1"/>
    </xf>
    <xf numFmtId="10" fontId="36" fillId="13" borderId="3" xfId="14" applyNumberFormat="1" applyFont="1" applyFill="1" applyBorder="1" applyAlignment="1">
      <alignment horizontal="right" vertical="center" wrapText="1"/>
    </xf>
    <xf numFmtId="10" fontId="35" fillId="13" borderId="3" xfId="14" applyNumberFormat="1" applyFont="1" applyFill="1" applyBorder="1" applyAlignment="1">
      <alignment horizontal="right" vertical="center" wrapText="1"/>
    </xf>
    <xf numFmtId="167" fontId="36" fillId="0" borderId="3" xfId="2" applyNumberFormat="1" applyFont="1" applyBorder="1"/>
    <xf numFmtId="10" fontId="36" fillId="13" borderId="3" xfId="35" applyNumberFormat="1" applyFont="1" applyFill="1" applyBorder="1" applyAlignment="1">
      <alignment horizontal="right" vertical="center" wrapText="1"/>
    </xf>
    <xf numFmtId="10" fontId="36" fillId="0" borderId="3" xfId="35" applyNumberFormat="1" applyFont="1" applyBorder="1" applyAlignment="1">
      <alignment horizontal="right" vertical="center" wrapText="1"/>
    </xf>
    <xf numFmtId="10" fontId="35" fillId="13" borderId="3" xfId="35" applyNumberFormat="1" applyFont="1" applyFill="1" applyBorder="1" applyAlignment="1">
      <alignment horizontal="right" vertical="center" wrapText="1"/>
    </xf>
    <xf numFmtId="10" fontId="36" fillId="13" borderId="3" xfId="37" applyNumberFormat="1" applyFont="1" applyFill="1" applyBorder="1" applyAlignment="1">
      <alignment horizontal="right" vertical="center" wrapText="1"/>
    </xf>
    <xf numFmtId="10" fontId="9" fillId="0" borderId="3" xfId="40" applyNumberFormat="1" applyFont="1" applyFill="1" applyBorder="1" applyAlignment="1" applyProtection="1">
      <alignment horizontal="right" vertical="center" wrapText="1"/>
      <protection locked="0"/>
    </xf>
    <xf numFmtId="10" fontId="32" fillId="13" borderId="9" xfId="38" applyNumberFormat="1" applyFont="1" applyFill="1" applyBorder="1" applyAlignment="1">
      <alignment horizontal="right" vertical="center" wrapText="1"/>
    </xf>
    <xf numFmtId="10" fontId="32" fillId="0" borderId="3" xfId="38" applyNumberFormat="1" applyFont="1" applyBorder="1" applyAlignment="1">
      <alignment horizontal="right" vertical="center" wrapText="1"/>
    </xf>
    <xf numFmtId="10" fontId="32" fillId="13" borderId="9" xfId="40" applyNumberFormat="1" applyFont="1" applyFill="1" applyBorder="1" applyAlignment="1">
      <alignment horizontal="right" vertical="center" wrapText="1"/>
    </xf>
    <xf numFmtId="10" fontId="32" fillId="0" borderId="9" xfId="40" applyNumberFormat="1" applyFont="1" applyFill="1" applyBorder="1" applyAlignment="1">
      <alignment horizontal="right" vertical="center" wrapText="1"/>
    </xf>
    <xf numFmtId="10" fontId="16" fillId="0" borderId="11" xfId="40" applyNumberFormat="1" applyFont="1" applyFill="1" applyBorder="1" applyAlignment="1">
      <alignment horizontal="right" vertical="center" wrapText="1"/>
    </xf>
    <xf numFmtId="10" fontId="9" fillId="0" borderId="11" xfId="40" applyNumberFormat="1" applyFont="1" applyFill="1" applyBorder="1" applyAlignment="1">
      <alignment horizontal="right" vertical="center" wrapText="1"/>
    </xf>
    <xf numFmtId="10" fontId="59" fillId="0" borderId="23" xfId="40" applyNumberFormat="1" applyFont="1" applyBorder="1" applyAlignment="1">
      <alignment horizontal="right"/>
    </xf>
    <xf numFmtId="10" fontId="5" fillId="3" borderId="3" xfId="2" applyNumberFormat="1" applyFont="1" applyFill="1" applyBorder="1"/>
    <xf numFmtId="0" fontId="1" fillId="0" borderId="10" xfId="2" applyFont="1" applyBorder="1" applyAlignment="1">
      <alignment vertical="center"/>
    </xf>
    <xf numFmtId="0" fontId="1" fillId="0" borderId="6" xfId="0" applyFont="1" applyBorder="1" applyAlignment="1">
      <alignment horizontal="center" vertical="center"/>
    </xf>
    <xf numFmtId="0" fontId="9" fillId="3" borderId="3" xfId="2" applyFont="1" applyFill="1" applyBorder="1" applyAlignment="1">
      <alignment horizontal="left" vertical="center"/>
    </xf>
    <xf numFmtId="0" fontId="17" fillId="3" borderId="3" xfId="2" applyFont="1" applyFill="1" applyBorder="1" applyAlignment="1">
      <alignment horizontal="left" vertical="center"/>
    </xf>
    <xf numFmtId="0" fontId="17" fillId="3" borderId="3" xfId="2" applyFont="1" applyFill="1" applyBorder="1" applyAlignment="1">
      <alignment horizontal="left" vertical="center" wrapText="1"/>
    </xf>
    <xf numFmtId="167" fontId="10" fillId="0" borderId="3" xfId="2" applyNumberFormat="1" applyFont="1" applyBorder="1" applyAlignment="1">
      <alignment horizontal="center"/>
    </xf>
    <xf numFmtId="167" fontId="10" fillId="3" borderId="3" xfId="2" applyNumberFormat="1" applyFont="1" applyFill="1" applyBorder="1"/>
    <xf numFmtId="172" fontId="10" fillId="3" borderId="3" xfId="2" applyNumberFormat="1" applyFont="1" applyFill="1" applyBorder="1"/>
    <xf numFmtId="169" fontId="35" fillId="13" borderId="3" xfId="32" applyNumberFormat="1" applyFont="1" applyFill="1" applyBorder="1" applyAlignment="1">
      <alignment horizontal="center" vertical="center" wrapText="1"/>
    </xf>
    <xf numFmtId="167" fontId="10" fillId="3" borderId="11" xfId="2" applyNumberFormat="1" applyFont="1" applyFill="1" applyBorder="1" applyAlignment="1">
      <alignment vertical="center" wrapText="1"/>
    </xf>
    <xf numFmtId="167" fontId="10" fillId="3" borderId="3" xfId="2" applyNumberFormat="1" applyFont="1" applyFill="1" applyBorder="1" applyAlignment="1">
      <alignment vertical="center" wrapText="1"/>
    </xf>
    <xf numFmtId="167" fontId="10" fillId="0" borderId="3" xfId="2" applyNumberFormat="1" applyFont="1" applyBorder="1" applyAlignment="1">
      <alignment vertical="center" wrapText="1"/>
    </xf>
    <xf numFmtId="167" fontId="10" fillId="3" borderId="7" xfId="2" applyNumberFormat="1" applyFont="1" applyFill="1" applyBorder="1" applyAlignment="1">
      <alignment vertical="center" wrapText="1"/>
    </xf>
    <xf numFmtId="10" fontId="9" fillId="3" borderId="11" xfId="2" applyNumberFormat="1" applyFont="1" applyFill="1" applyBorder="1" applyAlignment="1">
      <alignment vertical="center" wrapText="1"/>
    </xf>
    <xf numFmtId="10" fontId="9" fillId="3" borderId="3" xfId="2" applyNumberFormat="1" applyFont="1" applyFill="1" applyBorder="1" applyAlignment="1">
      <alignment vertical="center" wrapText="1"/>
    </xf>
    <xf numFmtId="10" fontId="10" fillId="0" borderId="3" xfId="2" applyNumberFormat="1" applyFont="1" applyBorder="1" applyAlignment="1">
      <alignment vertical="center" wrapText="1"/>
    </xf>
    <xf numFmtId="10" fontId="9" fillId="0" borderId="3" xfId="2" applyNumberFormat="1" applyFont="1" applyBorder="1" applyAlignment="1">
      <alignment vertical="center" wrapText="1"/>
    </xf>
    <xf numFmtId="170" fontId="35" fillId="0" borderId="3" xfId="33" applyNumberFormat="1" applyFont="1" applyFill="1" applyBorder="1" applyAlignment="1">
      <alignment horizontal="right" vertical="center" wrapText="1"/>
    </xf>
    <xf numFmtId="170" fontId="36" fillId="0" borderId="3" xfId="33" applyNumberFormat="1" applyFont="1" applyFill="1" applyBorder="1" applyAlignment="1">
      <alignment horizontal="right" vertical="center" wrapText="1"/>
    </xf>
    <xf numFmtId="170" fontId="33" fillId="0" borderId="3" xfId="33" applyNumberFormat="1" applyFont="1" applyFill="1" applyBorder="1" applyAlignment="1">
      <alignment horizontal="right" vertical="center" wrapText="1"/>
    </xf>
    <xf numFmtId="170" fontId="33" fillId="4" borderId="3" xfId="33" applyNumberFormat="1" applyFont="1" applyFill="1" applyBorder="1" applyAlignment="1">
      <alignment horizontal="left" vertical="center" wrapText="1"/>
    </xf>
    <xf numFmtId="167" fontId="36" fillId="13" borderId="3" xfId="33" applyNumberFormat="1" applyFont="1" applyFill="1" applyBorder="1" applyAlignment="1">
      <alignment horizontal="right" vertical="center" wrapText="1"/>
    </xf>
    <xf numFmtId="167" fontId="35" fillId="2" borderId="9" xfId="14" applyNumberFormat="1" applyFont="1" applyFill="1" applyBorder="1" applyAlignment="1">
      <alignment horizontal="left" vertical="center"/>
    </xf>
    <xf numFmtId="167" fontId="36" fillId="4" borderId="7" xfId="14" applyNumberFormat="1" applyFont="1" applyFill="1" applyBorder="1" applyAlignment="1">
      <alignment horizontal="left" vertical="center" wrapText="1"/>
    </xf>
    <xf numFmtId="167" fontId="36" fillId="4" borderId="8" xfId="14" applyNumberFormat="1" applyFont="1" applyFill="1" applyBorder="1" applyAlignment="1">
      <alignment horizontal="left" vertical="center" wrapText="1"/>
    </xf>
    <xf numFmtId="167" fontId="36" fillId="4" borderId="9" xfId="14" applyNumberFormat="1" applyFont="1" applyFill="1" applyBorder="1" applyAlignment="1">
      <alignment horizontal="left" vertical="center" wrapText="1"/>
    </xf>
    <xf numFmtId="167" fontId="36" fillId="2" borderId="8" xfId="14" applyNumberFormat="1" applyFont="1" applyFill="1" applyBorder="1" applyAlignment="1">
      <alignment vertical="center"/>
    </xf>
    <xf numFmtId="167" fontId="36" fillId="2" borderId="9" xfId="14" applyNumberFormat="1" applyFont="1" applyFill="1" applyBorder="1" applyAlignment="1">
      <alignment vertical="center"/>
    </xf>
    <xf numFmtId="167" fontId="36" fillId="4" borderId="15" xfId="14" applyNumberFormat="1" applyFont="1" applyFill="1" applyBorder="1" applyAlignment="1">
      <alignment horizontal="left" vertical="center" wrapText="1"/>
    </xf>
    <xf numFmtId="167" fontId="36" fillId="4" borderId="5" xfId="14" applyNumberFormat="1" applyFont="1" applyFill="1" applyBorder="1" applyAlignment="1">
      <alignment horizontal="left" vertical="center" wrapText="1"/>
    </xf>
    <xf numFmtId="167" fontId="36" fillId="2" borderId="8" xfId="14" applyNumberFormat="1" applyFont="1" applyFill="1" applyBorder="1" applyAlignment="1">
      <alignment horizontal="left" wrapText="1"/>
    </xf>
    <xf numFmtId="167" fontId="35" fillId="2" borderId="8" xfId="14" applyNumberFormat="1" applyFont="1" applyFill="1" applyBorder="1" applyAlignment="1">
      <alignment horizontal="centerContinuous" vertical="center" wrapText="1"/>
    </xf>
    <xf numFmtId="167" fontId="35" fillId="2" borderId="9" xfId="14" applyNumberFormat="1" applyFont="1" applyFill="1" applyBorder="1" applyAlignment="1">
      <alignment horizontal="centerContinuous" vertical="center" wrapText="1"/>
    </xf>
    <xf numFmtId="170" fontId="36" fillId="5" borderId="3" xfId="33" applyNumberFormat="1" applyFont="1" applyFill="1" applyBorder="1" applyAlignment="1">
      <alignment horizontal="right" vertical="center" wrapText="1"/>
    </xf>
    <xf numFmtId="170" fontId="36" fillId="13" borderId="3" xfId="33" applyNumberFormat="1" applyFont="1" applyFill="1" applyBorder="1" applyAlignment="1">
      <alignment horizontal="right" vertical="center" wrapText="1"/>
    </xf>
    <xf numFmtId="170" fontId="35" fillId="13" borderId="3" xfId="33" applyNumberFormat="1" applyFont="1" applyFill="1" applyBorder="1" applyAlignment="1">
      <alignment horizontal="right" vertical="center" wrapText="1"/>
    </xf>
    <xf numFmtId="170" fontId="35" fillId="2" borderId="8" xfId="33" applyNumberFormat="1" applyFont="1" applyFill="1" applyBorder="1" applyAlignment="1">
      <alignment vertical="center" wrapText="1"/>
    </xf>
    <xf numFmtId="170" fontId="35" fillId="2" borderId="9" xfId="33" applyNumberFormat="1" applyFont="1" applyFill="1" applyBorder="1" applyAlignment="1">
      <alignment vertical="center" wrapText="1"/>
    </xf>
    <xf numFmtId="170" fontId="36" fillId="13" borderId="7" xfId="33" applyNumberFormat="1" applyFont="1" applyFill="1" applyBorder="1" applyAlignment="1">
      <alignment horizontal="right" vertical="center" wrapText="1"/>
    </xf>
    <xf numFmtId="170" fontId="36" fillId="13" borderId="8" xfId="33" applyNumberFormat="1" applyFont="1" applyFill="1" applyBorder="1" applyAlignment="1">
      <alignment horizontal="right" vertical="center" wrapText="1"/>
    </xf>
    <xf numFmtId="170" fontId="36" fillId="13" borderId="9" xfId="33" applyNumberFormat="1" applyFont="1" applyFill="1" applyBorder="1" applyAlignment="1">
      <alignment horizontal="right" vertical="center" wrapText="1"/>
    </xf>
    <xf numFmtId="170" fontId="36" fillId="13" borderId="7" xfId="33" applyNumberFormat="1" applyFont="1" applyFill="1" applyBorder="1" applyAlignment="1">
      <alignment horizontal="left" vertical="center" wrapText="1"/>
    </xf>
    <xf numFmtId="170" fontId="33" fillId="0" borderId="8" xfId="33" applyNumberFormat="1" applyFont="1" applyFill="1" applyBorder="1" applyAlignment="1">
      <alignment horizontal="left" vertical="center" wrapText="1"/>
    </xf>
    <xf numFmtId="170" fontId="33" fillId="0" borderId="9" xfId="33" applyNumberFormat="1" applyFont="1" applyFill="1" applyBorder="1" applyAlignment="1">
      <alignment horizontal="left" vertical="center" wrapText="1"/>
    </xf>
    <xf numFmtId="170" fontId="34" fillId="0" borderId="3" xfId="33" applyNumberFormat="1" applyFont="1" applyFill="1" applyBorder="1" applyAlignment="1">
      <alignment horizontal="right" vertical="center" wrapText="1"/>
    </xf>
    <xf numFmtId="170" fontId="32" fillId="0" borderId="3" xfId="33" applyNumberFormat="1" applyFont="1" applyFill="1" applyBorder="1" applyAlignment="1">
      <alignment horizontal="right" vertical="center" wrapText="1"/>
    </xf>
    <xf numFmtId="170" fontId="36" fillId="4" borderId="7" xfId="33" applyNumberFormat="1" applyFont="1" applyFill="1" applyBorder="1" applyAlignment="1">
      <alignment horizontal="left" vertical="center" wrapText="1"/>
    </xf>
    <xf numFmtId="170" fontId="36" fillId="4" borderId="8" xfId="33" applyNumberFormat="1" applyFont="1" applyFill="1" applyBorder="1" applyAlignment="1">
      <alignment horizontal="left" vertical="center" wrapText="1"/>
    </xf>
    <xf numFmtId="170" fontId="38" fillId="4" borderId="9" xfId="33" applyNumberFormat="1" applyFont="1" applyFill="1" applyBorder="1" applyAlignment="1">
      <alignment horizontal="left" vertical="center" wrapText="1"/>
    </xf>
    <xf numFmtId="167" fontId="32" fillId="13" borderId="3" xfId="33" applyNumberFormat="1" applyFont="1" applyFill="1" applyBorder="1" applyAlignment="1">
      <alignment horizontal="right" vertical="center" wrapText="1"/>
    </xf>
    <xf numFmtId="167" fontId="34" fillId="2" borderId="7" xfId="32" applyNumberFormat="1" applyFont="1" applyFill="1" applyBorder="1" applyAlignment="1">
      <alignment vertical="center" wrapText="1"/>
    </xf>
    <xf numFmtId="167" fontId="34" fillId="2" borderId="8" xfId="32" applyNumberFormat="1" applyFont="1" applyFill="1" applyBorder="1" applyAlignment="1">
      <alignment vertical="center" wrapText="1"/>
    </xf>
    <xf numFmtId="167" fontId="34" fillId="2" borderId="9" xfId="32" applyNumberFormat="1" applyFont="1" applyFill="1" applyBorder="1" applyAlignment="1">
      <alignment vertical="center" wrapText="1"/>
    </xf>
    <xf numFmtId="167" fontId="32" fillId="13" borderId="3" xfId="32" applyNumberFormat="1" applyFont="1" applyFill="1" applyBorder="1" applyAlignment="1">
      <alignment horizontal="right" vertical="center" wrapText="1"/>
    </xf>
    <xf numFmtId="0" fontId="10" fillId="3" borderId="10"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0" fillId="3" borderId="17" xfId="2" applyFont="1" applyFill="1" applyBorder="1" applyAlignment="1">
      <alignment horizontal="center" vertical="center" wrapText="1"/>
    </xf>
    <xf numFmtId="0" fontId="10" fillId="3" borderId="6" xfId="2" applyFont="1" applyFill="1" applyBorder="1" applyAlignment="1">
      <alignment horizontal="center" vertical="center" wrapText="1"/>
    </xf>
    <xf numFmtId="0" fontId="9" fillId="3" borderId="7" xfId="2" applyFont="1" applyFill="1" applyBorder="1" applyAlignment="1">
      <alignment horizontal="center" vertical="center" wrapText="1"/>
    </xf>
    <xf numFmtId="0" fontId="9" fillId="3" borderId="9" xfId="2" applyFont="1" applyFill="1" applyBorder="1" applyAlignment="1">
      <alignment horizontal="center" vertical="center" wrapText="1"/>
    </xf>
    <xf numFmtId="167" fontId="10" fillId="0" borderId="11" xfId="2" applyNumberFormat="1" applyFont="1" applyFill="1" applyBorder="1" applyAlignment="1">
      <alignment vertical="center" wrapText="1"/>
    </xf>
    <xf numFmtId="167" fontId="10" fillId="0" borderId="3" xfId="2" applyNumberFormat="1" applyFont="1" applyFill="1" applyBorder="1" applyAlignment="1">
      <alignment vertical="center" wrapText="1"/>
    </xf>
    <xf numFmtId="10" fontId="10" fillId="3" borderId="0" xfId="2" applyNumberFormat="1" applyFont="1" applyFill="1" applyAlignment="1">
      <alignment vertical="center" wrapText="1"/>
    </xf>
    <xf numFmtId="168" fontId="34" fillId="0" borderId="9" xfId="39" applyNumberFormat="1" applyFont="1" applyFill="1" applyBorder="1" applyAlignment="1">
      <alignment horizontal="right" vertical="center" wrapText="1"/>
    </xf>
    <xf numFmtId="168" fontId="32" fillId="0" borderId="3" xfId="39" applyNumberFormat="1" applyFont="1" applyFill="1" applyBorder="1" applyAlignment="1">
      <alignment horizontal="right" vertical="center" wrapText="1"/>
    </xf>
    <xf numFmtId="168" fontId="34" fillId="0" borderId="3" xfId="39" applyNumberFormat="1" applyFont="1" applyFill="1" applyBorder="1" applyAlignment="1">
      <alignment horizontal="right" vertical="center" wrapText="1"/>
    </xf>
    <xf numFmtId="172" fontId="20" fillId="3" borderId="0" xfId="13" applyNumberFormat="1" applyFont="1" applyFill="1"/>
    <xf numFmtId="0" fontId="10" fillId="3" borderId="13" xfId="2" applyFont="1" applyFill="1" applyBorder="1" applyAlignment="1">
      <alignment horizontal="left" vertical="center" wrapText="1"/>
    </xf>
    <xf numFmtId="167" fontId="24" fillId="3" borderId="3" xfId="2" applyNumberFormat="1" applyFont="1" applyFill="1" applyBorder="1" applyAlignment="1">
      <alignment horizontal="right" vertical="center" wrapText="1"/>
    </xf>
    <xf numFmtId="167" fontId="24" fillId="0" borderId="3" xfId="2" applyNumberFormat="1" applyFont="1" applyBorder="1" applyAlignment="1">
      <alignment horizontal="right" vertical="center" wrapText="1"/>
    </xf>
    <xf numFmtId="167" fontId="10" fillId="3" borderId="3" xfId="2" applyNumberFormat="1" applyFont="1" applyFill="1" applyBorder="1" applyAlignment="1">
      <alignment horizontal="right" vertical="center" wrapText="1"/>
    </xf>
    <xf numFmtId="10" fontId="24" fillId="3" borderId="3" xfId="2" applyNumberFormat="1" applyFont="1" applyFill="1" applyBorder="1" applyAlignment="1">
      <alignment horizontal="center" vertical="center" wrapText="1"/>
    </xf>
    <xf numFmtId="10" fontId="24" fillId="0" borderId="3" xfId="2" applyNumberFormat="1" applyFont="1" applyBorder="1" applyAlignment="1">
      <alignment horizontal="center" vertical="center" wrapText="1"/>
    </xf>
    <xf numFmtId="167" fontId="4" fillId="3" borderId="3" xfId="2" applyNumberFormat="1" applyFont="1" applyFill="1" applyBorder="1"/>
    <xf numFmtId="0" fontId="36" fillId="13" borderId="3" xfId="14" applyFont="1" applyFill="1" applyBorder="1" applyAlignment="1">
      <alignment vertical="center"/>
    </xf>
    <xf numFmtId="0" fontId="35" fillId="0" borderId="3" xfId="2" applyFont="1" applyBorder="1" applyAlignment="1">
      <alignment horizontal="center" vertical="center"/>
    </xf>
    <xf numFmtId="0" fontId="64" fillId="0" borderId="0" xfId="7" applyFont="1" applyAlignment="1">
      <alignment vertical="top"/>
    </xf>
    <xf numFmtId="0" fontId="65" fillId="0" borderId="0" xfId="7" applyFont="1" applyAlignment="1">
      <alignment vertical="top"/>
    </xf>
    <xf numFmtId="0" fontId="65" fillId="0" borderId="0" xfId="7" applyFont="1" applyAlignment="1">
      <alignment vertical="top" wrapText="1"/>
    </xf>
    <xf numFmtId="0" fontId="65" fillId="0" borderId="0" xfId="10" applyFont="1" applyFill="1" applyBorder="1" applyAlignment="1">
      <alignment vertical="top"/>
    </xf>
    <xf numFmtId="0" fontId="65" fillId="0" borderId="6" xfId="10" applyFont="1" applyFill="1" applyBorder="1" applyAlignment="1">
      <alignment vertical="top"/>
    </xf>
    <xf numFmtId="0" fontId="64" fillId="0" borderId="3" xfId="3" quotePrefix="1" applyFont="1" applyBorder="1" applyAlignment="1">
      <alignment horizontal="center" vertical="top"/>
    </xf>
    <xf numFmtId="0" fontId="64" fillId="8" borderId="0" xfId="7" applyFont="1" applyFill="1" applyAlignment="1">
      <alignment vertical="top"/>
    </xf>
    <xf numFmtId="0" fontId="65" fillId="0" borderId="3" xfId="10" applyFont="1" applyFill="1" applyBorder="1" applyAlignment="1">
      <alignment horizontal="center" vertical="center" wrapText="1"/>
    </xf>
    <xf numFmtId="0" fontId="65" fillId="0" borderId="0" xfId="10" applyFont="1" applyFill="1" applyBorder="1" applyAlignment="1">
      <alignment vertical="center"/>
    </xf>
    <xf numFmtId="0" fontId="65" fillId="0" borderId="6" xfId="10" applyFont="1" applyFill="1" applyBorder="1" applyAlignment="1">
      <alignment vertical="center"/>
    </xf>
    <xf numFmtId="0" fontId="65" fillId="0" borderId="3" xfId="44" applyFont="1" applyFill="1" applyBorder="1" applyAlignment="1">
      <alignment horizontal="center" vertical="center" wrapText="1"/>
    </xf>
    <xf numFmtId="0" fontId="64" fillId="8" borderId="0" xfId="7" applyFont="1" applyFill="1">
      <alignment vertical="center"/>
    </xf>
    <xf numFmtId="3" fontId="64" fillId="2" borderId="8" xfId="4" applyFont="1" applyFill="1" applyBorder="1" applyAlignment="1">
      <alignment horizontal="center" vertical="top"/>
      <protection locked="0"/>
    </xf>
    <xf numFmtId="3" fontId="64" fillId="2" borderId="9" xfId="4" applyFont="1" applyFill="1" applyBorder="1" applyAlignment="1">
      <alignment horizontal="center" vertical="top"/>
      <protection locked="0"/>
    </xf>
    <xf numFmtId="49" fontId="64" fillId="0" borderId="3" xfId="3" quotePrefix="1" applyNumberFormat="1" applyFont="1" applyBorder="1" applyAlignment="1">
      <alignment horizontal="center" vertical="center"/>
    </xf>
    <xf numFmtId="0" fontId="64" fillId="0" borderId="3" xfId="3" applyFont="1" applyBorder="1" applyAlignment="1">
      <alignment horizontal="left" vertical="center" wrapText="1" indent="1"/>
    </xf>
    <xf numFmtId="3" fontId="64" fillId="3" borderId="3" xfId="4" applyFont="1" applyFill="1" applyAlignment="1">
      <alignment horizontal="center" vertical="center"/>
      <protection locked="0"/>
    </xf>
    <xf numFmtId="0" fontId="64" fillId="0" borderId="3" xfId="3" applyFont="1" applyBorder="1" applyAlignment="1">
      <alignment horizontal="left" vertical="center" wrapText="1" indent="3"/>
    </xf>
    <xf numFmtId="3" fontId="64" fillId="2" borderId="3" xfId="4" applyFont="1" applyFill="1" applyAlignment="1">
      <alignment horizontal="center" vertical="center"/>
      <protection locked="0"/>
    </xf>
    <xf numFmtId="3" fontId="64" fillId="0" borderId="3" xfId="4" applyFont="1" applyFill="1" applyAlignment="1">
      <alignment horizontal="center" vertical="center"/>
      <protection locked="0"/>
    </xf>
    <xf numFmtId="3" fontId="64" fillId="2" borderId="3" xfId="4" applyFont="1" applyFill="1" applyAlignment="1">
      <alignment horizontal="center" vertical="top"/>
      <protection locked="0"/>
    </xf>
    <xf numFmtId="3" fontId="64" fillId="3" borderId="3" xfId="4" applyNumberFormat="1" applyFont="1" applyFill="1" applyAlignment="1">
      <alignment horizontal="center" vertical="center"/>
      <protection locked="0"/>
    </xf>
    <xf numFmtId="10" fontId="16" fillId="3" borderId="3" xfId="38" applyNumberFormat="1" applyFont="1" applyFill="1" applyBorder="1" applyAlignment="1">
      <alignment vertical="center"/>
    </xf>
    <xf numFmtId="10" fontId="9" fillId="3" borderId="3" xfId="2" applyNumberFormat="1" applyFont="1" applyFill="1" applyBorder="1" applyAlignment="1">
      <alignment vertical="center"/>
    </xf>
    <xf numFmtId="10" fontId="54" fillId="4" borderId="3" xfId="2" applyNumberFormat="1" applyFont="1" applyFill="1" applyBorder="1" applyAlignment="1">
      <alignment horizontal="center" vertical="center" wrapText="1"/>
    </xf>
    <xf numFmtId="10" fontId="11" fillId="4" borderId="3" xfId="2" applyNumberFormat="1" applyFont="1" applyFill="1" applyBorder="1"/>
    <xf numFmtId="10" fontId="9" fillId="3" borderId="3" xfId="2" applyNumberFormat="1" applyFont="1" applyFill="1" applyBorder="1" applyAlignment="1">
      <alignment horizontal="right" vertical="center"/>
    </xf>
    <xf numFmtId="0" fontId="67" fillId="0" borderId="0" xfId="2" applyFont="1" applyAlignment="1">
      <alignment horizontal="left"/>
    </xf>
    <xf numFmtId="0" fontId="4" fillId="0" borderId="0" xfId="2" applyFont="1"/>
    <xf numFmtId="0" fontId="6" fillId="0" borderId="0" xfId="2"/>
    <xf numFmtId="0" fontId="6" fillId="0" borderId="0" xfId="2" applyAlignment="1">
      <alignment vertical="center"/>
    </xf>
    <xf numFmtId="0" fontId="6" fillId="0" borderId="0" xfId="2" applyAlignment="1">
      <alignment horizontal="center"/>
    </xf>
    <xf numFmtId="0" fontId="6" fillId="3" borderId="0" xfId="2" applyFill="1" applyAlignment="1">
      <alignment horizontal="center"/>
    </xf>
    <xf numFmtId="0" fontId="6" fillId="0" borderId="3" xfId="2" applyBorder="1" applyAlignment="1">
      <alignment horizontal="center" vertical="center" wrapText="1"/>
    </xf>
    <xf numFmtId="0" fontId="6" fillId="3" borderId="0" xfId="2" applyFill="1" applyAlignment="1">
      <alignment horizontal="center" vertical="center" wrapText="1"/>
    </xf>
    <xf numFmtId="0" fontId="4" fillId="2" borderId="3" xfId="2" applyFont="1" applyFill="1" applyBorder="1" applyAlignment="1">
      <alignment horizontal="center" vertical="center"/>
    </xf>
    <xf numFmtId="0" fontId="3" fillId="16" borderId="3" xfId="2" applyFont="1" applyFill="1" applyBorder="1" applyAlignment="1">
      <alignment horizontal="left" vertical="center"/>
    </xf>
    <xf numFmtId="0" fontId="4" fillId="2" borderId="3" xfId="2" applyFont="1" applyFill="1" applyBorder="1" applyAlignment="1">
      <alignment horizontal="justify" vertical="center" wrapText="1"/>
    </xf>
    <xf numFmtId="0" fontId="4" fillId="0" borderId="3" xfId="2" applyFont="1" applyBorder="1" applyAlignment="1">
      <alignment horizontal="center" vertical="center"/>
    </xf>
    <xf numFmtId="0" fontId="4" fillId="0" borderId="3" xfId="2" applyFont="1" applyBorder="1" applyAlignment="1">
      <alignment horizontal="left" vertical="center" wrapText="1" indent="1"/>
    </xf>
    <xf numFmtId="0" fontId="6" fillId="16" borderId="3" xfId="2" applyFill="1" applyBorder="1" applyAlignment="1">
      <alignment horizontal="center" vertical="center" wrapText="1"/>
    </xf>
    <xf numFmtId="0" fontId="3" fillId="16" borderId="3" xfId="2" applyFont="1" applyFill="1" applyBorder="1" applyAlignment="1">
      <alignment horizontal="center" vertical="center" wrapText="1"/>
    </xf>
    <xf numFmtId="0" fontId="6" fillId="16" borderId="3" xfId="2" applyFill="1" applyBorder="1" applyAlignment="1">
      <alignment horizontal="left" vertical="top" wrapText="1" indent="1"/>
    </xf>
    <xf numFmtId="0" fontId="4" fillId="0" borderId="3" xfId="2" applyFont="1" applyBorder="1" applyAlignment="1">
      <alignment horizontal="center" vertical="center" wrapText="1"/>
    </xf>
    <xf numFmtId="0" fontId="6" fillId="3" borderId="0" xfId="2" applyFill="1" applyAlignment="1">
      <alignment horizontal="justify" vertical="center" wrapText="1"/>
    </xf>
    <xf numFmtId="0" fontId="4" fillId="0" borderId="13" xfId="2" applyFont="1" applyBorder="1" applyAlignment="1">
      <alignment horizontal="left" vertical="center" wrapText="1" indent="1"/>
    </xf>
    <xf numFmtId="0" fontId="3" fillId="2" borderId="3" xfId="2" applyFont="1" applyFill="1" applyBorder="1" applyAlignment="1">
      <alignment horizontal="center" vertical="center" wrapText="1"/>
    </xf>
    <xf numFmtId="0" fontId="4" fillId="2" borderId="3" xfId="2" applyFont="1" applyFill="1" applyBorder="1" applyAlignment="1">
      <alignment horizontal="left" vertical="top" wrapText="1" indent="1"/>
    </xf>
    <xf numFmtId="0" fontId="70" fillId="3" borderId="17" xfId="2" applyFont="1" applyFill="1" applyBorder="1" applyAlignment="1">
      <alignment horizontal="left" vertical="top" wrapText="1"/>
    </xf>
    <xf numFmtId="0" fontId="70" fillId="3" borderId="0" xfId="2" applyFont="1" applyFill="1" applyAlignment="1">
      <alignment horizontal="left" vertical="top" wrapText="1"/>
    </xf>
    <xf numFmtId="0" fontId="4" fillId="0" borderId="0" xfId="2" applyFont="1" applyAlignment="1">
      <alignment vertical="center"/>
    </xf>
    <xf numFmtId="0" fontId="4" fillId="0" borderId="0" xfId="2" applyFont="1" applyAlignment="1">
      <alignment horizontal="center"/>
    </xf>
    <xf numFmtId="0" fontId="4" fillId="16" borderId="3" xfId="2" applyFont="1" applyFill="1" applyBorder="1" applyAlignment="1">
      <alignment horizontal="center" vertical="center"/>
    </xf>
    <xf numFmtId="0" fontId="3" fillId="16" borderId="3" xfId="2" applyFont="1" applyFill="1" applyBorder="1" applyAlignment="1">
      <alignment horizontal="left" vertical="center" wrapText="1" indent="1"/>
    </xf>
    <xf numFmtId="0" fontId="4" fillId="16" borderId="3" xfId="2" applyFont="1" applyFill="1" applyBorder="1" applyAlignment="1">
      <alignment horizontal="justify" vertical="center" wrapText="1"/>
    </xf>
    <xf numFmtId="0" fontId="4" fillId="16" borderId="3" xfId="2" applyFont="1" applyFill="1" applyBorder="1" applyAlignment="1">
      <alignment horizontal="center" vertical="center" wrapText="1"/>
    </xf>
    <xf numFmtId="0" fontId="3" fillId="16" borderId="3" xfId="2" applyFont="1" applyFill="1" applyBorder="1" applyAlignment="1">
      <alignment horizontal="left" vertical="center" wrapText="1" indent="2"/>
    </xf>
    <xf numFmtId="0" fontId="4" fillId="0" borderId="3" xfId="2" applyFont="1" applyBorder="1" applyAlignment="1">
      <alignment horizontal="left" vertical="center" wrapText="1" indent="4"/>
    </xf>
    <xf numFmtId="0" fontId="4" fillId="0" borderId="3" xfId="2" applyFont="1" applyBorder="1" applyAlignment="1">
      <alignment horizontal="left" vertical="center" wrapText="1" indent="3"/>
    </xf>
    <xf numFmtId="0" fontId="5" fillId="16" borderId="3" xfId="2" applyFont="1" applyFill="1" applyBorder="1" applyAlignment="1">
      <alignment horizontal="left" vertical="center" wrapText="1" indent="1"/>
    </xf>
    <xf numFmtId="0" fontId="6" fillId="0" borderId="3" xfId="2" applyBorder="1" applyAlignment="1">
      <alignment horizontal="left" vertical="center" wrapText="1" indent="1"/>
    </xf>
    <xf numFmtId="0" fontId="6" fillId="0" borderId="3" xfId="2" applyBorder="1" applyAlignment="1">
      <alignment horizontal="left" vertical="center" wrapText="1" indent="3"/>
    </xf>
    <xf numFmtId="0" fontId="6" fillId="0" borderId="3" xfId="2" applyBorder="1" applyAlignment="1">
      <alignment horizontal="left" vertical="center" wrapText="1" indent="4"/>
    </xf>
    <xf numFmtId="10" fontId="64" fillId="0" borderId="3" xfId="4" applyNumberFormat="1" applyFont="1" applyFill="1" applyAlignment="1">
      <alignment horizontal="center" vertical="center"/>
      <protection locked="0"/>
    </xf>
    <xf numFmtId="10" fontId="64" fillId="3" borderId="3" xfId="4" applyNumberFormat="1" applyFont="1" applyFill="1" applyAlignment="1">
      <alignment horizontal="center" vertical="center"/>
      <protection locked="0"/>
    </xf>
    <xf numFmtId="10" fontId="64" fillId="3" borderId="3" xfId="4" applyNumberFormat="1" applyFont="1" applyFill="1" applyAlignment="1">
      <alignment horizontal="center" vertical="top"/>
      <protection locked="0"/>
    </xf>
    <xf numFmtId="0" fontId="10" fillId="3" borderId="0" xfId="2" applyFont="1" applyFill="1" applyBorder="1"/>
    <xf numFmtId="0" fontId="10" fillId="0" borderId="0" xfId="38"/>
    <xf numFmtId="0" fontId="36" fillId="0" borderId="0" xfId="38" applyFont="1"/>
    <xf numFmtId="0" fontId="42" fillId="0" borderId="0" xfId="38" applyFont="1" applyAlignment="1">
      <alignment horizontal="center"/>
    </xf>
    <xf numFmtId="0" fontId="42" fillId="0" borderId="0" xfId="38" applyFont="1"/>
    <xf numFmtId="0" fontId="42" fillId="0" borderId="0" xfId="38" applyFont="1" applyAlignment="1">
      <alignment horizontal="left"/>
    </xf>
    <xf numFmtId="0" fontId="40" fillId="0" borderId="0" xfId="38" applyFont="1"/>
    <xf numFmtId="0" fontId="74" fillId="0" borderId="0" xfId="45" applyFont="1"/>
    <xf numFmtId="0" fontId="75" fillId="0" borderId="0" xfId="38" applyFont="1"/>
    <xf numFmtId="0" fontId="76" fillId="0" borderId="0" xfId="45" applyFont="1"/>
    <xf numFmtId="0" fontId="77" fillId="0" borderId="0" xfId="38" applyFont="1"/>
    <xf numFmtId="0" fontId="3" fillId="0" borderId="0" xfId="14" applyFont="1"/>
    <xf numFmtId="0" fontId="26" fillId="0" borderId="0" xfId="14" applyFont="1" applyAlignment="1">
      <alignment horizontal="left"/>
    </xf>
    <xf numFmtId="0" fontId="63" fillId="0" borderId="0" xfId="14" applyFont="1"/>
    <xf numFmtId="0" fontId="3" fillId="0" borderId="0" xfId="14" applyFont="1" applyAlignment="1">
      <alignment horizontal="center"/>
    </xf>
    <xf numFmtId="0" fontId="62" fillId="0" borderId="0" xfId="14" applyFont="1" applyAlignment="1">
      <alignment horizontal="center"/>
    </xf>
    <xf numFmtId="0" fontId="62" fillId="0" borderId="0" xfId="14" applyFont="1" applyAlignment="1">
      <alignment horizontal="left"/>
    </xf>
    <xf numFmtId="0" fontId="3" fillId="0" borderId="1" xfId="14" applyFont="1" applyBorder="1"/>
    <xf numFmtId="0" fontId="62" fillId="0" borderId="24" xfId="14" applyFont="1" applyBorder="1"/>
    <xf numFmtId="0" fontId="62" fillId="0" borderId="0" xfId="14" applyFont="1"/>
    <xf numFmtId="0" fontId="2" fillId="0" borderId="0" xfId="1" applyFill="1"/>
    <xf numFmtId="0" fontId="2" fillId="0" borderId="2" xfId="1" applyFill="1" applyBorder="1"/>
    <xf numFmtId="0" fontId="26" fillId="0" borderId="25" xfId="1" applyFont="1" applyBorder="1"/>
    <xf numFmtId="0" fontId="26" fillId="0" borderId="0" xfId="1" applyFont="1" applyBorder="1" applyAlignment="1">
      <alignment horizontal="left"/>
    </xf>
    <xf numFmtId="0" fontId="26" fillId="0" borderId="0" xfId="1" applyFont="1" applyBorder="1"/>
    <xf numFmtId="0" fontId="28" fillId="10" borderId="0" xfId="14" applyFill="1"/>
    <xf numFmtId="0" fontId="2" fillId="0" borderId="26" xfId="1" applyFill="1" applyBorder="1"/>
    <xf numFmtId="0" fontId="26" fillId="0" borderId="27" xfId="1" applyFont="1" applyBorder="1"/>
    <xf numFmtId="0" fontId="28" fillId="17" borderId="0" xfId="14" applyFill="1"/>
    <xf numFmtId="0" fontId="23" fillId="0" borderId="0" xfId="14" applyFont="1"/>
    <xf numFmtId="0" fontId="26" fillId="0" borderId="24" xfId="14" applyFont="1" applyBorder="1"/>
    <xf numFmtId="0" fontId="26" fillId="0" borderId="28" xfId="1" applyFont="1" applyBorder="1"/>
    <xf numFmtId="0" fontId="72" fillId="0" borderId="24" xfId="14" applyFont="1" applyBorder="1"/>
    <xf numFmtId="0" fontId="72" fillId="0" borderId="0" xfId="14" applyFont="1" applyAlignment="1">
      <alignment horizontal="left"/>
    </xf>
    <xf numFmtId="0" fontId="72" fillId="0" borderId="0" xfId="14" applyFont="1"/>
    <xf numFmtId="0" fontId="26" fillId="0" borderId="28" xfId="6" applyFont="1" applyBorder="1"/>
    <xf numFmtId="0" fontId="26" fillId="0" borderId="0" xfId="6" applyFont="1" applyBorder="1" applyAlignment="1">
      <alignment horizontal="left"/>
    </xf>
    <xf numFmtId="0" fontId="26" fillId="0" borderId="0" xfId="6" applyFont="1" applyBorder="1"/>
    <xf numFmtId="0" fontId="4" fillId="17" borderId="0" xfId="14" applyFont="1" applyFill="1"/>
    <xf numFmtId="0" fontId="26" fillId="0" borderId="27" xfId="6" applyFont="1" applyBorder="1"/>
    <xf numFmtId="0" fontId="26" fillId="0" borderId="0" xfId="6" applyFont="1" applyFill="1" applyBorder="1" applyAlignment="1">
      <alignment horizontal="left"/>
    </xf>
    <xf numFmtId="0" fontId="3" fillId="0" borderId="1" xfId="14" applyFont="1" applyBorder="1" applyAlignment="1">
      <alignment horizontal="left"/>
    </xf>
    <xf numFmtId="0" fontId="62" fillId="0" borderId="24" xfId="14" applyFont="1" applyBorder="1" applyAlignment="1">
      <alignment horizontal="center"/>
    </xf>
    <xf numFmtId="0" fontId="2" fillId="18" borderId="2" xfId="1" applyFill="1" applyBorder="1"/>
    <xf numFmtId="0" fontId="26" fillId="19" borderId="28" xfId="6" applyFont="1" applyFill="1" applyBorder="1"/>
    <xf numFmtId="0" fontId="26" fillId="0" borderId="0" xfId="6" applyFont="1" applyBorder="1" applyAlignment="1">
      <alignment horizontal="left" wrapText="1"/>
    </xf>
    <xf numFmtId="0" fontId="26" fillId="0" borderId="25" xfId="6" applyFont="1" applyBorder="1"/>
    <xf numFmtId="0" fontId="79" fillId="18" borderId="2" xfId="1" applyFont="1" applyFill="1" applyBorder="1"/>
    <xf numFmtId="0" fontId="2" fillId="0" borderId="1" xfId="1" applyFill="1" applyBorder="1"/>
    <xf numFmtId="0" fontId="26" fillId="0" borderId="24" xfId="1" applyFont="1" applyBorder="1"/>
    <xf numFmtId="0" fontId="26" fillId="0" borderId="14" xfId="38" applyFont="1" applyBorder="1" applyAlignment="1">
      <alignment horizontal="center" wrapText="1"/>
    </xf>
    <xf numFmtId="0" fontId="26" fillId="0" borderId="14" xfId="38" applyFont="1" applyBorder="1" applyAlignment="1">
      <alignment horizontal="center"/>
    </xf>
    <xf numFmtId="0" fontId="36" fillId="0" borderId="0" xfId="38" applyFont="1" applyAlignment="1">
      <alignment horizontal="center"/>
    </xf>
    <xf numFmtId="0" fontId="35" fillId="0" borderId="0" xfId="38" applyFont="1" applyAlignment="1">
      <alignment horizontal="center" vertical="center" wrapText="1"/>
    </xf>
    <xf numFmtId="0" fontId="42" fillId="0" borderId="0" xfId="38" applyFont="1" applyAlignment="1">
      <alignment horizontal="left"/>
    </xf>
    <xf numFmtId="0" fontId="73" fillId="0" borderId="0" xfId="38" applyFont="1" applyAlignment="1">
      <alignment horizontal="center"/>
    </xf>
    <xf numFmtId="0" fontId="42" fillId="0" borderId="0" xfId="38" applyFont="1" applyAlignment="1">
      <alignment horizontal="justify" wrapText="1"/>
    </xf>
    <xf numFmtId="0" fontId="34" fillId="13" borderId="3" xfId="32" applyFont="1" applyFill="1" applyBorder="1" applyAlignment="1">
      <alignment horizontal="center" vertical="center" wrapText="1"/>
    </xf>
    <xf numFmtId="0" fontId="35" fillId="2" borderId="8" xfId="35" applyFont="1" applyFill="1" applyBorder="1" applyAlignment="1">
      <alignment horizontal="center" vertical="center"/>
    </xf>
    <xf numFmtId="0" fontId="35" fillId="2" borderId="9" xfId="35" applyFont="1" applyFill="1" applyBorder="1" applyAlignment="1">
      <alignment horizontal="center" vertical="center"/>
    </xf>
    <xf numFmtId="0" fontId="35" fillId="2" borderId="7" xfId="35" applyFont="1" applyFill="1" applyBorder="1" applyAlignment="1">
      <alignment horizontal="center" vertic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35" fillId="9" borderId="8" xfId="2" applyFont="1" applyFill="1" applyBorder="1" applyAlignment="1">
      <alignment horizontal="center" vertical="center"/>
    </xf>
    <xf numFmtId="0" fontId="35" fillId="9" borderId="9" xfId="2" applyFont="1" applyFill="1" applyBorder="1" applyAlignment="1">
      <alignment horizontal="center" vertical="center"/>
    </xf>
    <xf numFmtId="0" fontId="35" fillId="9" borderId="5" xfId="2" applyFont="1" applyFill="1" applyBorder="1" applyAlignment="1">
      <alignment horizontal="center" vertical="center"/>
    </xf>
    <xf numFmtId="0" fontId="35" fillId="9" borderId="4" xfId="2" applyFont="1" applyFill="1" applyBorder="1" applyAlignment="1">
      <alignment horizontal="center" vertical="center"/>
    </xf>
    <xf numFmtId="0" fontId="10" fillId="6" borderId="13" xfId="2" applyFont="1" applyFill="1" applyBorder="1" applyAlignment="1">
      <alignment horizontal="center" vertical="center" wrapText="1"/>
    </xf>
    <xf numFmtId="0" fontId="10" fillId="6" borderId="16" xfId="2" applyFont="1" applyFill="1" applyBorder="1" applyAlignment="1">
      <alignment horizontal="center" vertical="center" wrapText="1"/>
    </xf>
    <xf numFmtId="0" fontId="9" fillId="6" borderId="13" xfId="2" applyFont="1" applyFill="1" applyBorder="1" applyAlignment="1">
      <alignment horizontal="center" vertical="center" wrapText="1"/>
    </xf>
    <xf numFmtId="0" fontId="9" fillId="6" borderId="16" xfId="2" applyFont="1" applyFill="1" applyBorder="1" applyAlignment="1">
      <alignment horizontal="center" vertical="center" wrapText="1"/>
    </xf>
    <xf numFmtId="0" fontId="10" fillId="6" borderId="10" xfId="2" applyFont="1" applyFill="1" applyBorder="1" applyAlignment="1">
      <alignment horizontal="center" vertical="center" wrapText="1"/>
    </xf>
    <xf numFmtId="0" fontId="10" fillId="6" borderId="12" xfId="2" applyFont="1" applyFill="1" applyBorder="1" applyAlignment="1">
      <alignment horizontal="center" vertical="center" wrapText="1"/>
    </xf>
    <xf numFmtId="0" fontId="10" fillId="6" borderId="14" xfId="2" applyFont="1" applyFill="1" applyBorder="1" applyAlignment="1">
      <alignment horizontal="center" vertical="center" wrapText="1"/>
    </xf>
    <xf numFmtId="0" fontId="9" fillId="0" borderId="7" xfId="2" applyFont="1" applyBorder="1" applyAlignment="1">
      <alignment horizontal="center" vertical="center"/>
    </xf>
    <xf numFmtId="0" fontId="9" fillId="0" borderId="9" xfId="2" applyFont="1" applyBorder="1" applyAlignment="1">
      <alignment horizontal="center" vertical="center"/>
    </xf>
    <xf numFmtId="0" fontId="21" fillId="0" borderId="0" xfId="14" applyFont="1" applyAlignment="1">
      <alignment horizontal="left" vertical="top" wrapText="1"/>
    </xf>
    <xf numFmtId="0" fontId="35" fillId="13" borderId="3" xfId="14" applyFont="1" applyFill="1" applyBorder="1" applyAlignment="1">
      <alignment horizontal="center" vertical="center" wrapText="1"/>
    </xf>
    <xf numFmtId="0" fontId="35" fillId="2" borderId="7" xfId="14" applyFont="1" applyFill="1" applyBorder="1" applyAlignment="1">
      <alignment vertical="center"/>
    </xf>
    <xf numFmtId="0" fontId="0" fillId="0" borderId="8" xfId="0" applyBorder="1" applyAlignment="1">
      <alignment vertical="center"/>
    </xf>
    <xf numFmtId="0" fontId="36" fillId="13" borderId="7" xfId="14" applyFont="1" applyFill="1" applyBorder="1" applyAlignment="1">
      <alignment horizontal="center" vertical="center" wrapText="1"/>
    </xf>
    <xf numFmtId="0" fontId="36" fillId="13" borderId="8" xfId="14" applyFont="1" applyFill="1" applyBorder="1" applyAlignment="1">
      <alignment horizontal="center" vertical="center" wrapText="1"/>
    </xf>
    <xf numFmtId="0" fontId="36" fillId="13" borderId="9" xfId="14" applyFont="1" applyFill="1" applyBorder="1" applyAlignment="1">
      <alignment horizontal="center" vertical="center" wrapText="1"/>
    </xf>
    <xf numFmtId="0" fontId="36" fillId="13" borderId="13" xfId="14" applyFont="1" applyFill="1" applyBorder="1" applyAlignment="1">
      <alignment horizontal="center" vertical="center" wrapText="1"/>
    </xf>
    <xf numFmtId="0" fontId="28" fillId="0" borderId="11" xfId="14" applyFont="1" applyBorder="1" applyAlignment="1">
      <alignment horizontal="center" vertical="center" wrapText="1"/>
    </xf>
    <xf numFmtId="0" fontId="35" fillId="2" borderId="7" xfId="14" applyFont="1" applyFill="1" applyBorder="1" applyAlignment="1">
      <alignment horizontal="left" vertical="center" wrapText="1"/>
    </xf>
    <xf numFmtId="0" fontId="35" fillId="2" borderId="8" xfId="14" applyFont="1" applyFill="1" applyBorder="1" applyAlignment="1">
      <alignment horizontal="left" vertical="center" wrapText="1"/>
    </xf>
    <xf numFmtId="49" fontId="9" fillId="0" borderId="0" xfId="2" applyNumberFormat="1" applyFont="1" applyAlignment="1">
      <alignment horizontal="justify" vertical="center" wrapText="1"/>
    </xf>
    <xf numFmtId="49" fontId="17" fillId="0" borderId="0" xfId="2" applyNumberFormat="1" applyFont="1" applyAlignment="1">
      <alignment horizontal="justify" vertical="center" wrapText="1"/>
    </xf>
    <xf numFmtId="49" fontId="16" fillId="0" borderId="0" xfId="2" applyNumberFormat="1" applyFont="1" applyAlignment="1">
      <alignment horizontal="justify" vertical="center" wrapText="1"/>
    </xf>
    <xf numFmtId="49" fontId="17" fillId="3" borderId="0" xfId="2" applyNumberFormat="1" applyFont="1" applyFill="1" applyAlignment="1">
      <alignment horizontal="justify" vertical="center" wrapText="1"/>
    </xf>
    <xf numFmtId="49" fontId="9" fillId="3" borderId="0" xfId="2" applyNumberFormat="1" applyFont="1" applyFill="1" applyAlignment="1">
      <alignment horizontal="justify" vertical="center" wrapText="1"/>
    </xf>
    <xf numFmtId="49" fontId="9" fillId="0" borderId="0" xfId="2" applyNumberFormat="1" applyFont="1" applyAlignment="1">
      <alignment vertical="center" wrapText="1"/>
    </xf>
    <xf numFmtId="49" fontId="16" fillId="3" borderId="0" xfId="2" applyNumberFormat="1" applyFont="1" applyFill="1" applyAlignment="1">
      <alignment horizontal="justify" vertical="center" wrapText="1"/>
    </xf>
    <xf numFmtId="49" fontId="9" fillId="3" borderId="0" xfId="2" applyNumberFormat="1" applyFont="1" applyFill="1" applyAlignment="1">
      <alignment vertical="center" wrapText="1"/>
    </xf>
    <xf numFmtId="49" fontId="9" fillId="3" borderId="0" xfId="2" applyNumberFormat="1" applyFont="1" applyFill="1"/>
    <xf numFmtId="49" fontId="9" fillId="3" borderId="7" xfId="2" applyNumberFormat="1" applyFont="1" applyFill="1" applyBorder="1" applyAlignment="1">
      <alignment horizontal="center" vertical="center" wrapText="1"/>
    </xf>
    <xf numFmtId="49" fontId="9" fillId="3" borderId="8" xfId="2" applyNumberFormat="1" applyFont="1" applyFill="1" applyBorder="1" applyAlignment="1">
      <alignment horizontal="center" vertical="center" wrapText="1"/>
    </xf>
    <xf numFmtId="49" fontId="9" fillId="3" borderId="9" xfId="2" applyNumberFormat="1" applyFont="1" applyFill="1" applyBorder="1" applyAlignment="1">
      <alignment horizontal="center" vertical="center" wrapText="1"/>
    </xf>
    <xf numFmtId="49" fontId="9" fillId="3" borderId="3" xfId="2" applyNumberFormat="1" applyFont="1" applyFill="1" applyBorder="1" applyAlignment="1">
      <alignment horizontal="center" vertical="center" wrapText="1"/>
    </xf>
    <xf numFmtId="49" fontId="9" fillId="3" borderId="10" xfId="2" applyNumberFormat="1" applyFont="1" applyFill="1" applyBorder="1" applyAlignment="1">
      <alignment horizontal="center" vertical="center" wrapText="1"/>
    </xf>
    <xf numFmtId="49" fontId="9" fillId="3" borderId="14" xfId="2" applyNumberFormat="1" applyFont="1" applyFill="1" applyBorder="1" applyAlignment="1">
      <alignment horizontal="center" vertical="center" wrapText="1"/>
    </xf>
    <xf numFmtId="49" fontId="9" fillId="3" borderId="12" xfId="2" applyNumberFormat="1" applyFont="1" applyFill="1" applyBorder="1" applyAlignment="1">
      <alignment horizontal="center" vertical="center" wrapText="1"/>
    </xf>
    <xf numFmtId="0" fontId="10" fillId="0" borderId="3" xfId="2" applyFont="1" applyBorder="1" applyAlignment="1">
      <alignment horizontal="center"/>
    </xf>
    <xf numFmtId="0" fontId="21" fillId="0" borderId="0" xfId="2" applyFont="1" applyAlignment="1">
      <alignment horizontal="justify" vertical="center" wrapText="1"/>
    </xf>
    <xf numFmtId="0" fontId="10" fillId="0" borderId="0" xfId="2" applyFont="1"/>
    <xf numFmtId="0" fontId="44" fillId="0" borderId="0" xfId="2" applyFont="1" applyAlignment="1">
      <alignment horizontal="justify" vertical="center" wrapText="1"/>
    </xf>
    <xf numFmtId="0" fontId="22" fillId="0" borderId="0" xfId="2" applyFont="1" applyAlignment="1">
      <alignment horizontal="justify" vertical="center"/>
    </xf>
    <xf numFmtId="0" fontId="9" fillId="3" borderId="7" xfId="2" applyFont="1" applyFill="1" applyBorder="1" applyAlignment="1">
      <alignment horizontal="center" vertical="center" wrapText="1"/>
    </xf>
    <xf numFmtId="0" fontId="9" fillId="3" borderId="8" xfId="2" applyFont="1" applyFill="1" applyBorder="1" applyAlignment="1">
      <alignment horizontal="center" vertical="center" wrapText="1"/>
    </xf>
    <xf numFmtId="0" fontId="9" fillId="3" borderId="9" xfId="2" applyFont="1" applyFill="1" applyBorder="1" applyAlignment="1">
      <alignment horizontal="center" vertical="center" wrapText="1"/>
    </xf>
    <xf numFmtId="0" fontId="9" fillId="3" borderId="10"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3" borderId="13" xfId="2" applyFont="1" applyFill="1" applyBorder="1" applyAlignment="1">
      <alignment horizontal="center" vertical="center" wrapText="1"/>
    </xf>
    <xf numFmtId="0" fontId="9" fillId="3" borderId="11" xfId="2" applyFont="1" applyFill="1" applyBorder="1" applyAlignment="1">
      <alignment horizontal="center" vertical="center" wrapText="1"/>
    </xf>
    <xf numFmtId="0" fontId="9" fillId="3" borderId="0" xfId="2" applyFont="1" applyFill="1" applyAlignment="1">
      <alignment horizontal="center" vertical="center"/>
    </xf>
    <xf numFmtId="0" fontId="22" fillId="0" borderId="0" xfId="2" applyFont="1" applyAlignment="1">
      <alignment vertical="center"/>
    </xf>
    <xf numFmtId="0" fontId="21" fillId="0" borderId="0" xfId="2" applyFont="1" applyAlignment="1">
      <alignment horizontal="justify" vertical="center"/>
    </xf>
    <xf numFmtId="49" fontId="16" fillId="0" borderId="0" xfId="2" applyNumberFormat="1" applyFont="1" applyAlignment="1">
      <alignment vertical="center"/>
    </xf>
    <xf numFmtId="49" fontId="9" fillId="0" borderId="3" xfId="2" applyNumberFormat="1" applyFont="1" applyBorder="1" applyAlignment="1">
      <alignment horizontal="center" vertical="center" wrapText="1"/>
    </xf>
    <xf numFmtId="49" fontId="9" fillId="0" borderId="13" xfId="2" applyNumberFormat="1" applyFont="1" applyBorder="1" applyAlignment="1">
      <alignment horizontal="center" vertical="center"/>
    </xf>
    <xf numFmtId="49" fontId="9" fillId="0" borderId="3" xfId="2" applyNumberFormat="1" applyFont="1" applyBorder="1" applyAlignment="1">
      <alignment horizontal="center" vertical="center"/>
    </xf>
    <xf numFmtId="49" fontId="9" fillId="0" borderId="10" xfId="2" applyNumberFormat="1" applyFont="1" applyBorder="1" applyAlignment="1">
      <alignment horizontal="center" vertical="center"/>
    </xf>
    <xf numFmtId="49" fontId="9" fillId="0" borderId="14" xfId="2" applyNumberFormat="1" applyFont="1" applyBorder="1" applyAlignment="1">
      <alignment horizontal="center" vertical="center"/>
    </xf>
    <xf numFmtId="49" fontId="9" fillId="0" borderId="12" xfId="2" applyNumberFormat="1" applyFont="1" applyBorder="1" applyAlignment="1">
      <alignment horizontal="center" vertical="center"/>
    </xf>
    <xf numFmtId="49" fontId="16" fillId="0" borderId="0" xfId="2" applyNumberFormat="1" applyFont="1" applyAlignment="1">
      <alignment horizontal="justify" vertical="center"/>
    </xf>
    <xf numFmtId="49" fontId="9" fillId="0" borderId="0" xfId="2" applyNumberFormat="1" applyFont="1"/>
    <xf numFmtId="49" fontId="17" fillId="0" borderId="0" xfId="2" applyNumberFormat="1" applyFont="1" applyAlignment="1">
      <alignment horizontal="justify" vertical="center"/>
    </xf>
    <xf numFmtId="49" fontId="9" fillId="0" borderId="0" xfId="2" applyNumberFormat="1" applyFont="1" applyAlignment="1">
      <alignment vertical="center"/>
    </xf>
    <xf numFmtId="49" fontId="9" fillId="0" borderId="0" xfId="2" applyNumberFormat="1" applyFont="1" applyAlignment="1">
      <alignment horizontal="center" vertical="center" wrapText="1"/>
    </xf>
    <xf numFmtId="0" fontId="17" fillId="0" borderId="0" xfId="2" applyFont="1" applyAlignment="1">
      <alignment horizontal="justify" vertical="center" wrapText="1"/>
    </xf>
    <xf numFmtId="0" fontId="9" fillId="0" borderId="3" xfId="2" applyFont="1" applyBorder="1" applyAlignment="1">
      <alignment horizontal="center" vertical="center"/>
    </xf>
    <xf numFmtId="0" fontId="16" fillId="0" borderId="0" xfId="2" applyFont="1" applyAlignment="1">
      <alignment horizontal="justify" vertical="center"/>
    </xf>
    <xf numFmtId="0" fontId="22" fillId="3" borderId="13" xfId="2" applyFont="1" applyFill="1" applyBorder="1" applyAlignment="1">
      <alignment horizontal="center" vertical="center" wrapText="1"/>
    </xf>
    <xf numFmtId="0" fontId="22" fillId="3" borderId="16" xfId="2" applyFont="1" applyFill="1" applyBorder="1" applyAlignment="1">
      <alignment horizontal="center" vertical="center" wrapText="1"/>
    </xf>
    <xf numFmtId="0" fontId="22" fillId="3" borderId="11" xfId="2" applyFont="1" applyFill="1" applyBorder="1" applyAlignment="1">
      <alignment horizontal="center" vertical="center" wrapText="1"/>
    </xf>
    <xf numFmtId="0" fontId="22" fillId="3" borderId="10" xfId="2" applyFont="1" applyFill="1" applyBorder="1" applyAlignment="1">
      <alignment horizontal="center" vertical="center" wrapText="1"/>
    </xf>
    <xf numFmtId="0" fontId="22" fillId="3" borderId="14" xfId="2" applyFont="1" applyFill="1" applyBorder="1" applyAlignment="1">
      <alignment horizontal="center" vertical="center" wrapText="1"/>
    </xf>
    <xf numFmtId="0" fontId="22" fillId="3" borderId="12" xfId="2" applyFont="1" applyFill="1" applyBorder="1" applyAlignment="1">
      <alignment horizontal="center" vertical="center" wrapText="1"/>
    </xf>
    <xf numFmtId="0" fontId="1" fillId="0" borderId="9" xfId="2" applyFont="1" applyBorder="1" applyAlignment="1">
      <alignment horizontal="center" vertical="center" wrapText="1"/>
    </xf>
    <xf numFmtId="0" fontId="1" fillId="0" borderId="3" xfId="2" applyFont="1" applyBorder="1" applyAlignment="1">
      <alignment horizontal="center" vertical="center" wrapText="1"/>
    </xf>
    <xf numFmtId="0" fontId="1" fillId="0" borderId="7"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9" xfId="2" applyFont="1" applyBorder="1" applyAlignment="1">
      <alignment horizontal="center" vertical="center" wrapText="1"/>
    </xf>
    <xf numFmtId="0" fontId="1" fillId="3" borderId="13" xfId="2" applyFont="1" applyFill="1"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1" fillId="0" borderId="8" xfId="2" applyFont="1" applyBorder="1" applyAlignment="1">
      <alignment horizontal="center" vertical="center"/>
    </xf>
    <xf numFmtId="0" fontId="1" fillId="0" borderId="9" xfId="2" applyFont="1" applyBorder="1" applyAlignment="1">
      <alignment horizontal="center" vertical="center"/>
    </xf>
    <xf numFmtId="9" fontId="16" fillId="0" borderId="13" xfId="2" applyNumberFormat="1" applyFont="1" applyBorder="1" applyAlignment="1">
      <alignment horizontal="center" vertical="center"/>
    </xf>
    <xf numFmtId="9" fontId="16" fillId="0" borderId="11" xfId="2" applyNumberFormat="1" applyFont="1" applyBorder="1" applyAlignment="1">
      <alignment horizontal="center" vertical="center"/>
    </xf>
    <xf numFmtId="0" fontId="0" fillId="0" borderId="11" xfId="0" applyBorder="1" applyAlignment="1">
      <alignment horizontal="center" vertical="center" wrapText="1"/>
    </xf>
    <xf numFmtId="0" fontId="10" fillId="3" borderId="7" xfId="2" applyFont="1" applyFill="1" applyBorder="1" applyAlignment="1">
      <alignment horizontal="center" vertical="center" wrapText="1"/>
    </xf>
    <xf numFmtId="0" fontId="10" fillId="3" borderId="9" xfId="2" applyFont="1" applyFill="1" applyBorder="1" applyAlignment="1">
      <alignment horizontal="center" vertical="center" wrapText="1"/>
    </xf>
    <xf numFmtId="0" fontId="1" fillId="3" borderId="13" xfId="2" applyFont="1" applyFill="1" applyBorder="1" applyAlignment="1">
      <alignment horizontal="center" vertical="center" wrapText="1"/>
    </xf>
    <xf numFmtId="0" fontId="1" fillId="3" borderId="16" xfId="2" applyFont="1" applyFill="1" applyBorder="1" applyAlignment="1">
      <alignment horizontal="center" vertical="center" wrapText="1"/>
    </xf>
    <xf numFmtId="0" fontId="1" fillId="3" borderId="11" xfId="2" applyFont="1" applyFill="1" applyBorder="1" applyAlignment="1">
      <alignment horizontal="center" vertical="center" wrapText="1"/>
    </xf>
    <xf numFmtId="0" fontId="1" fillId="3" borderId="10" xfId="2" applyFont="1" applyFill="1" applyBorder="1" applyAlignment="1">
      <alignment horizontal="center" vertical="center" wrapText="1"/>
    </xf>
    <xf numFmtId="0" fontId="1" fillId="3" borderId="14" xfId="2" applyFont="1" applyFill="1" applyBorder="1" applyAlignment="1">
      <alignment horizontal="center" vertical="center" wrapText="1"/>
    </xf>
    <xf numFmtId="0" fontId="1" fillId="3" borderId="12" xfId="2" applyFont="1" applyFill="1" applyBorder="1" applyAlignment="1">
      <alignment horizontal="center" vertical="center" wrapText="1"/>
    </xf>
    <xf numFmtId="0" fontId="10" fillId="3" borderId="13" xfId="2" applyFont="1" applyFill="1" applyBorder="1" applyAlignment="1">
      <alignment horizontal="center" vertical="center" wrapText="1"/>
    </xf>
    <xf numFmtId="0" fontId="28" fillId="0" borderId="16" xfId="14" applyFont="1" applyBorder="1" applyAlignment="1">
      <alignment horizontal="center" vertical="center" wrapText="1"/>
    </xf>
    <xf numFmtId="0" fontId="1" fillId="3" borderId="7" xfId="2" applyFont="1" applyFill="1" applyBorder="1" applyAlignment="1">
      <alignment horizontal="center" vertical="center" wrapText="1"/>
    </xf>
    <xf numFmtId="0" fontId="1" fillId="3" borderId="8" xfId="2" applyFont="1" applyFill="1" applyBorder="1" applyAlignment="1">
      <alignment horizontal="center" vertical="center" wrapText="1"/>
    </xf>
    <xf numFmtId="0" fontId="1" fillId="3" borderId="9" xfId="2" applyFont="1" applyFill="1" applyBorder="1" applyAlignment="1">
      <alignment horizontal="center" vertical="center" wrapText="1"/>
    </xf>
    <xf numFmtId="0" fontId="10" fillId="3" borderId="8" xfId="2" applyFont="1" applyFill="1" applyBorder="1" applyAlignment="1">
      <alignment horizontal="center" vertical="center" wrapText="1"/>
    </xf>
    <xf numFmtId="0" fontId="36" fillId="13" borderId="11" xfId="14" applyFont="1" applyFill="1" applyBorder="1" applyAlignment="1">
      <alignment horizontal="center" vertical="center" wrapText="1"/>
    </xf>
    <xf numFmtId="0" fontId="35" fillId="13" borderId="13" xfId="14" applyFont="1" applyFill="1" applyBorder="1" applyAlignment="1">
      <alignment horizontal="center" vertical="center" wrapText="1"/>
    </xf>
    <xf numFmtId="0" fontId="35" fillId="13" borderId="11" xfId="14" applyFont="1" applyFill="1" applyBorder="1" applyAlignment="1">
      <alignment horizontal="center" vertical="center" wrapText="1"/>
    </xf>
    <xf numFmtId="0" fontId="35" fillId="13" borderId="0" xfId="14" applyFont="1" applyFill="1" applyAlignment="1">
      <alignment horizontal="left" vertical="center" wrapText="1"/>
    </xf>
    <xf numFmtId="0" fontId="36" fillId="13" borderId="8" xfId="14" applyFont="1" applyFill="1" applyBorder="1" applyAlignment="1">
      <alignment horizontal="center" vertical="center"/>
    </xf>
    <xf numFmtId="0" fontId="36" fillId="13" borderId="9" xfId="14" applyFont="1" applyFill="1" applyBorder="1" applyAlignment="1">
      <alignment horizontal="center" vertical="center"/>
    </xf>
    <xf numFmtId="0" fontId="35" fillId="13" borderId="0" xfId="14"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11" xfId="0" applyFont="1" applyBorder="1" applyAlignment="1">
      <alignment horizontal="center" vertical="center" wrapText="1"/>
    </xf>
    <xf numFmtId="0" fontId="35" fillId="13" borderId="7" xfId="14" applyFont="1" applyFill="1" applyBorder="1" applyAlignment="1">
      <alignment horizontal="center" vertical="center"/>
    </xf>
    <xf numFmtId="0" fontId="35" fillId="13" borderId="9" xfId="14" applyFont="1" applyFill="1" applyBorder="1" applyAlignment="1">
      <alignment horizontal="center" vertical="center"/>
    </xf>
    <xf numFmtId="0" fontId="36" fillId="13" borderId="3" xfId="14" applyFont="1" applyFill="1" applyBorder="1" applyAlignment="1">
      <alignment horizontal="center" vertical="center" wrapText="1"/>
    </xf>
    <xf numFmtId="0" fontId="35" fillId="13" borderId="8" xfId="14" applyFont="1" applyFill="1" applyBorder="1" applyAlignment="1">
      <alignment horizontal="center" vertical="center"/>
    </xf>
    <xf numFmtId="0" fontId="36" fillId="13" borderId="7" xfId="14" applyFont="1" applyFill="1" applyBorder="1" applyAlignment="1">
      <alignment horizontal="center" vertical="center"/>
    </xf>
    <xf numFmtId="0" fontId="36" fillId="13" borderId="10" xfId="14" applyFont="1" applyFill="1" applyBorder="1" applyAlignment="1">
      <alignment horizontal="center" vertical="center" wrapText="1"/>
    </xf>
    <xf numFmtId="0" fontId="36" fillId="13" borderId="10" xfId="14" applyFont="1" applyFill="1" applyBorder="1" applyAlignment="1">
      <alignment horizontal="center" vertical="center"/>
    </xf>
    <xf numFmtId="0" fontId="36" fillId="13" borderId="12" xfId="14" applyFont="1" applyFill="1" applyBorder="1" applyAlignment="1">
      <alignment horizontal="center" vertical="center"/>
    </xf>
    <xf numFmtId="0" fontId="35" fillId="2" borderId="7" xfId="14" applyFont="1" applyFill="1" applyBorder="1" applyAlignment="1">
      <alignment horizontal="left" vertical="center"/>
    </xf>
    <xf numFmtId="0" fontId="0" fillId="0" borderId="8" xfId="0" applyBorder="1" applyAlignment="1">
      <alignment horizontal="left" vertical="center"/>
    </xf>
    <xf numFmtId="0" fontId="27" fillId="0" borderId="0" xfId="2" applyFont="1" applyAlignment="1">
      <alignment horizontal="justify" vertical="top" wrapText="1"/>
    </xf>
    <xf numFmtId="0" fontId="43" fillId="0" borderId="0" xfId="2" applyFont="1" applyAlignment="1">
      <alignment vertical="top" wrapText="1"/>
    </xf>
    <xf numFmtId="0" fontId="36" fillId="0" borderId="3" xfId="2" applyFont="1" applyBorder="1" applyAlignment="1">
      <alignment horizontal="center"/>
    </xf>
    <xf numFmtId="0" fontId="4" fillId="0" borderId="13" xfId="2" applyFont="1" applyBorder="1" applyAlignment="1">
      <alignment horizontal="center" vertical="center"/>
    </xf>
    <xf numFmtId="0" fontId="4" fillId="0" borderId="16" xfId="2" applyFont="1" applyBorder="1" applyAlignment="1">
      <alignment horizontal="center" vertical="center"/>
    </xf>
    <xf numFmtId="0" fontId="4" fillId="0" borderId="11" xfId="2" applyFont="1" applyBorder="1" applyAlignment="1">
      <alignment horizontal="center" vertical="center"/>
    </xf>
    <xf numFmtId="0" fontId="4" fillId="0" borderId="13" xfId="2" applyFont="1" applyBorder="1" applyAlignment="1">
      <alignment horizontal="left" vertical="center" wrapText="1" indent="1"/>
    </xf>
    <xf numFmtId="0" fontId="4" fillId="0" borderId="16" xfId="2" applyFont="1" applyBorder="1" applyAlignment="1">
      <alignment horizontal="left" vertical="center" wrapText="1" indent="1"/>
    </xf>
    <xf numFmtId="0" fontId="4" fillId="0" borderId="11" xfId="2" applyFont="1" applyBorder="1" applyAlignment="1">
      <alignment horizontal="left" vertical="center" wrapText="1" indent="1"/>
    </xf>
    <xf numFmtId="0" fontId="6" fillId="3" borderId="17" xfId="2" applyFill="1" applyBorder="1" applyAlignment="1">
      <alignment horizontal="center" vertical="center" wrapText="1"/>
    </xf>
    <xf numFmtId="0" fontId="6" fillId="0" borderId="3" xfId="2" applyBorder="1" applyAlignment="1">
      <alignment horizontal="center" vertical="center" wrapText="1"/>
    </xf>
    <xf numFmtId="0" fontId="70" fillId="3" borderId="17" xfId="2" applyFont="1" applyFill="1" applyBorder="1" applyAlignment="1">
      <alignment horizontal="left" vertical="top" wrapText="1" indent="1"/>
    </xf>
    <xf numFmtId="0" fontId="12" fillId="0" borderId="17" xfId="6" applyBorder="1" applyAlignment="1">
      <alignment horizontal="left" vertical="center"/>
    </xf>
    <xf numFmtId="0" fontId="4" fillId="0" borderId="3" xfId="2" applyFont="1" applyBorder="1" applyAlignment="1">
      <alignment horizontal="center" vertical="center" wrapText="1"/>
    </xf>
    <xf numFmtId="0" fontId="6" fillId="0" borderId="13" xfId="2" applyBorder="1" applyAlignment="1">
      <alignment horizontal="left" vertical="center" wrapText="1" indent="1"/>
    </xf>
    <xf numFmtId="0" fontId="6" fillId="0" borderId="16" xfId="2" applyBorder="1" applyAlignment="1">
      <alignment horizontal="left" vertical="center" wrapText="1" indent="1"/>
    </xf>
    <xf numFmtId="0" fontId="6" fillId="0" borderId="11" xfId="2" applyBorder="1" applyAlignment="1">
      <alignment horizontal="left" vertical="center" wrapText="1" indent="1"/>
    </xf>
    <xf numFmtId="0" fontId="6" fillId="0" borderId="17" xfId="2" applyBorder="1" applyAlignment="1">
      <alignment horizontal="center"/>
    </xf>
    <xf numFmtId="0" fontId="10" fillId="3" borderId="14" xfId="2" applyFont="1" applyFill="1" applyBorder="1" applyAlignment="1">
      <alignment horizontal="left" vertical="center"/>
    </xf>
    <xf numFmtId="0" fontId="16" fillId="3" borderId="10" xfId="2" applyFont="1" applyFill="1" applyBorder="1" applyAlignment="1">
      <alignment horizontal="center" vertical="center" wrapText="1"/>
    </xf>
    <xf numFmtId="0" fontId="16" fillId="3" borderId="14" xfId="2" applyFont="1" applyFill="1" applyBorder="1" applyAlignment="1">
      <alignment horizontal="center" vertical="center" wrapText="1"/>
    </xf>
    <xf numFmtId="0" fontId="16" fillId="3" borderId="12" xfId="2" applyFont="1" applyFill="1" applyBorder="1" applyAlignment="1">
      <alignment horizontal="center" vertical="center" wrapText="1"/>
    </xf>
    <xf numFmtId="0" fontId="9" fillId="3" borderId="14" xfId="2" applyFont="1" applyFill="1" applyBorder="1" applyAlignment="1">
      <alignment horizontal="center" vertical="center" wrapText="1"/>
    </xf>
    <xf numFmtId="0" fontId="10" fillId="0" borderId="13" xfId="2" applyFont="1" applyBorder="1" applyAlignment="1">
      <alignment horizontal="center" vertical="center" wrapText="1"/>
    </xf>
    <xf numFmtId="0" fontId="10" fillId="0" borderId="16" xfId="2" applyFont="1" applyBorder="1" applyAlignment="1">
      <alignment horizontal="center" vertical="center" wrapText="1"/>
    </xf>
    <xf numFmtId="0" fontId="10" fillId="0" borderId="11" xfId="2" applyFont="1" applyBorder="1" applyAlignment="1">
      <alignment horizontal="center" vertical="center" wrapText="1"/>
    </xf>
    <xf numFmtId="0" fontId="9" fillId="3" borderId="0" xfId="2" applyFont="1" applyFill="1" applyAlignment="1">
      <alignment horizontal="left" vertical="center" wrapText="1"/>
    </xf>
    <xf numFmtId="0" fontId="9" fillId="0" borderId="0" xfId="0" applyFont="1" applyAlignment="1">
      <alignment horizontal="left" vertical="center" wrapText="1"/>
    </xf>
    <xf numFmtId="0" fontId="0" fillId="3" borderId="0" xfId="2" applyFont="1" applyFill="1" applyAlignment="1">
      <alignment horizontal="left" vertical="center" wrapText="1"/>
    </xf>
    <xf numFmtId="0" fontId="0" fillId="0" borderId="0" xfId="0" applyAlignment="1">
      <alignment horizontal="left" vertical="center" wrapText="1"/>
    </xf>
    <xf numFmtId="0" fontId="10" fillId="3" borderId="7" xfId="2" applyFont="1" applyFill="1" applyBorder="1" applyAlignment="1">
      <alignment horizontal="center"/>
    </xf>
    <xf numFmtId="0" fontId="10" fillId="3" borderId="9" xfId="2" applyFont="1" applyFill="1" applyBorder="1" applyAlignment="1">
      <alignment horizontal="center"/>
    </xf>
    <xf numFmtId="0" fontId="10" fillId="3" borderId="7" xfId="2" applyFont="1" applyFill="1" applyBorder="1" applyAlignment="1">
      <alignment vertical="center"/>
    </xf>
    <xf numFmtId="0" fontId="10" fillId="3" borderId="8" xfId="2" applyFont="1" applyFill="1" applyBorder="1" applyAlignment="1">
      <alignment vertical="center"/>
    </xf>
    <xf numFmtId="0" fontId="10" fillId="3" borderId="9" xfId="2" applyFont="1" applyFill="1" applyBorder="1" applyAlignment="1">
      <alignment vertical="center"/>
    </xf>
    <xf numFmtId="0" fontId="10" fillId="3" borderId="16" xfId="2" applyFont="1" applyFill="1" applyBorder="1" applyAlignment="1">
      <alignment horizontal="center" vertical="center" wrapText="1"/>
    </xf>
    <xf numFmtId="0" fontId="10" fillId="3" borderId="11" xfId="2" applyFont="1" applyFill="1" applyBorder="1" applyAlignment="1">
      <alignment horizontal="center" vertical="center" wrapText="1"/>
    </xf>
    <xf numFmtId="0" fontId="10" fillId="3" borderId="10" xfId="2" applyFont="1" applyFill="1" applyBorder="1" applyAlignment="1">
      <alignment horizontal="center" vertical="center"/>
    </xf>
    <xf numFmtId="0" fontId="10" fillId="3" borderId="14" xfId="2" applyFont="1" applyFill="1" applyBorder="1" applyAlignment="1">
      <alignment horizontal="center" vertical="center"/>
    </xf>
    <xf numFmtId="0" fontId="10" fillId="3" borderId="12" xfId="2" applyFont="1" applyFill="1" applyBorder="1" applyAlignment="1">
      <alignment horizontal="center" vertical="center"/>
    </xf>
    <xf numFmtId="0" fontId="9" fillId="0" borderId="13"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0" xfId="2" applyFont="1" applyBorder="1" applyAlignment="1">
      <alignment horizontal="center" wrapText="1"/>
    </xf>
    <xf numFmtId="0" fontId="9" fillId="0" borderId="14" xfId="2" applyFont="1" applyBorder="1" applyAlignment="1">
      <alignment horizontal="center" wrapText="1"/>
    </xf>
    <xf numFmtId="0" fontId="9" fillId="0" borderId="12" xfId="2" applyFont="1" applyBorder="1" applyAlignment="1">
      <alignment horizontal="center" wrapText="1"/>
    </xf>
    <xf numFmtId="0" fontId="5" fillId="3" borderId="7" xfId="2" applyFont="1" applyFill="1" applyBorder="1" applyAlignment="1">
      <alignment horizontal="center" vertical="center"/>
    </xf>
    <xf numFmtId="0" fontId="5" fillId="3" borderId="8" xfId="2" applyFont="1" applyFill="1" applyBorder="1" applyAlignment="1">
      <alignment horizontal="center" vertical="center"/>
    </xf>
    <xf numFmtId="0" fontId="5" fillId="3" borderId="9" xfId="2" applyFont="1" applyFill="1" applyBorder="1" applyAlignment="1">
      <alignment horizontal="center" vertical="center"/>
    </xf>
    <xf numFmtId="0" fontId="5" fillId="3" borderId="13" xfId="2" applyFont="1" applyFill="1" applyBorder="1" applyAlignment="1">
      <alignment horizontal="center" vertical="center"/>
    </xf>
    <xf numFmtId="0" fontId="5" fillId="3" borderId="11" xfId="2" applyFont="1" applyFill="1" applyBorder="1" applyAlignment="1">
      <alignment horizontal="center" vertical="center"/>
    </xf>
    <xf numFmtId="0" fontId="6" fillId="3" borderId="7" xfId="2" applyFill="1" applyBorder="1"/>
    <xf numFmtId="0" fontId="6" fillId="3" borderId="8" xfId="2" applyFill="1" applyBorder="1"/>
    <xf numFmtId="0" fontId="6" fillId="3" borderId="9" xfId="2" applyFill="1" applyBorder="1"/>
    <xf numFmtId="0" fontId="10" fillId="3" borderId="17" xfId="2" applyFont="1" applyFill="1" applyBorder="1" applyAlignment="1">
      <alignment horizontal="center" vertical="center" wrapText="1"/>
    </xf>
    <xf numFmtId="0" fontId="10" fillId="3" borderId="0" xfId="2" applyFont="1" applyFill="1" applyAlignment="1">
      <alignment horizontal="center" vertical="center" wrapText="1"/>
    </xf>
    <xf numFmtId="0" fontId="10" fillId="3" borderId="6" xfId="2" applyFont="1" applyFill="1" applyBorder="1" applyAlignment="1">
      <alignment horizontal="center" vertical="center" wrapText="1"/>
    </xf>
    <xf numFmtId="0" fontId="1" fillId="2" borderId="7" xfId="2" applyFont="1" applyFill="1" applyBorder="1" applyAlignment="1">
      <alignment horizontal="center" vertical="center" wrapText="1"/>
    </xf>
    <xf numFmtId="0" fontId="1" fillId="2" borderId="8" xfId="2" applyFont="1" applyFill="1" applyBorder="1" applyAlignment="1">
      <alignment horizontal="center" vertical="center" wrapText="1"/>
    </xf>
    <xf numFmtId="0" fontId="1" fillId="2" borderId="9" xfId="2" applyFont="1" applyFill="1" applyBorder="1" applyAlignment="1">
      <alignment horizontal="center" vertical="center" wrapText="1"/>
    </xf>
    <xf numFmtId="0" fontId="10" fillId="3" borderId="10" xfId="2" applyFont="1" applyFill="1" applyBorder="1" applyAlignment="1">
      <alignment horizontal="center" vertical="center" wrapText="1"/>
    </xf>
    <xf numFmtId="0" fontId="10" fillId="3" borderId="14"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 fillId="2" borderId="8" xfId="2" applyFont="1" applyFill="1" applyBorder="1" applyAlignment="1">
      <alignment horizontal="left" vertical="center" wrapText="1"/>
    </xf>
    <xf numFmtId="0" fontId="1" fillId="2" borderId="9" xfId="2" applyFont="1" applyFill="1" applyBorder="1" applyAlignment="1">
      <alignment horizontal="left" vertical="center" wrapText="1"/>
    </xf>
    <xf numFmtId="0" fontId="9" fillId="3" borderId="16" xfId="2" applyFont="1" applyFill="1" applyBorder="1" applyAlignment="1">
      <alignment horizontal="center" vertical="center" wrapText="1"/>
    </xf>
    <xf numFmtId="165" fontId="33" fillId="3" borderId="5" xfId="33" applyNumberFormat="1" applyFont="1" applyFill="1" applyBorder="1" applyAlignment="1">
      <alignment horizontal="right" wrapText="1"/>
    </xf>
    <xf numFmtId="0" fontId="9" fillId="2" borderId="7"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8"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4" fillId="3" borderId="0" xfId="2" applyFont="1" applyFill="1" applyAlignment="1">
      <alignment horizontal="left" vertical="center" wrapText="1"/>
    </xf>
    <xf numFmtId="0" fontId="4" fillId="0" borderId="13" xfId="2" applyFont="1" applyBorder="1" applyAlignment="1">
      <alignment horizontal="center" vertical="center" wrapText="1"/>
    </xf>
    <xf numFmtId="0" fontId="4" fillId="0" borderId="11" xfId="2" applyFont="1" applyBorder="1" applyAlignment="1">
      <alignment horizontal="center" vertical="center" wrapText="1"/>
    </xf>
    <xf numFmtId="0" fontId="4" fillId="3" borderId="13" xfId="2" applyFont="1" applyFill="1" applyBorder="1" applyAlignment="1">
      <alignment horizontal="center" vertical="center" wrapText="1"/>
    </xf>
    <xf numFmtId="0" fontId="4" fillId="3" borderId="11" xfId="2" applyFont="1" applyFill="1" applyBorder="1" applyAlignment="1">
      <alignment horizontal="center" vertical="center" wrapText="1"/>
    </xf>
    <xf numFmtId="0" fontId="4" fillId="3" borderId="16" xfId="2" applyFont="1" applyFill="1" applyBorder="1" applyAlignment="1">
      <alignment horizontal="center" vertical="center" wrapText="1"/>
    </xf>
    <xf numFmtId="0" fontId="4" fillId="3" borderId="13" xfId="2" applyFont="1" applyFill="1" applyBorder="1" applyAlignment="1">
      <alignment horizontal="center" vertical="center"/>
    </xf>
    <xf numFmtId="0" fontId="4" fillId="3" borderId="11" xfId="2" applyFont="1" applyFill="1" applyBorder="1" applyAlignment="1">
      <alignment horizontal="center" vertical="center"/>
    </xf>
    <xf numFmtId="0" fontId="65" fillId="0" borderId="0" xfId="7" applyFont="1" applyAlignment="1">
      <alignment horizontal="left" vertical="center" wrapText="1"/>
    </xf>
    <xf numFmtId="0" fontId="1" fillId="0" borderId="0" xfId="0" applyFont="1" applyAlignment="1">
      <alignment horizontal="left" vertical="center" wrapText="1"/>
    </xf>
    <xf numFmtId="0" fontId="64" fillId="0" borderId="0" xfId="7" applyFont="1" applyAlignment="1">
      <alignment horizontal="left" vertical="center" wrapText="1"/>
    </xf>
    <xf numFmtId="0" fontId="65" fillId="0" borderId="7" xfId="10" applyFont="1" applyFill="1" applyBorder="1" applyAlignment="1">
      <alignment horizontal="center" vertical="center" wrapText="1"/>
    </xf>
    <xf numFmtId="0" fontId="65" fillId="0" borderId="8" xfId="10" applyFont="1" applyFill="1" applyBorder="1" applyAlignment="1">
      <alignment horizontal="center" vertical="center" wrapText="1"/>
    </xf>
    <xf numFmtId="0" fontId="65" fillId="0" borderId="9" xfId="10" applyFont="1" applyFill="1" applyBorder="1" applyAlignment="1">
      <alignment horizontal="center" vertical="center" wrapText="1"/>
    </xf>
    <xf numFmtId="0" fontId="65" fillId="2" borderId="7" xfId="2" applyFont="1" applyFill="1" applyBorder="1" applyAlignment="1">
      <alignment horizontal="left" vertical="center" wrapText="1" indent="1"/>
    </xf>
    <xf numFmtId="0" fontId="65" fillId="2" borderId="8" xfId="2" applyFont="1" applyFill="1" applyBorder="1" applyAlignment="1">
      <alignment horizontal="left" vertical="center" wrapText="1" indent="1"/>
    </xf>
  </cellXfs>
  <cellStyles count="46">
    <cellStyle name="=C:\WINNT35\SYSTEM32\COMMAND.COM" xfId="3" xr:uid="{0A3EB949-F65F-49A6-BF1E-509FBEF62FD1}"/>
    <cellStyle name="Bad" xfId="31" builtinId="27" customBuiltin="1"/>
    <cellStyle name="Comma 127" xfId="22" xr:uid="{4FB508EE-E209-4C54-9854-AA540E292334}"/>
    <cellStyle name="Comma 2" xfId="17" xr:uid="{82F2D8E7-13B8-4B87-8985-4ED431AA73AE}"/>
    <cellStyle name="Comma 3" xfId="39" xr:uid="{85927E63-1EF2-49A5-A302-5C4CF263AD51}"/>
    <cellStyle name="Comma 4" xfId="33" xr:uid="{8405DF2C-AFDD-43E6-9A83-2027451EA88E}"/>
    <cellStyle name="Heading 1 2" xfId="9" xr:uid="{FF22E764-F4F0-4B0E-8BD4-3B75AD6E129A}"/>
    <cellStyle name="Heading 2 2" xfId="10" xr:uid="{993EDF4F-E3AB-4A74-94D4-90B9F5B31214}"/>
    <cellStyle name="HeadingTable" xfId="44" xr:uid="{65A8FE4D-1950-47D3-B54B-0ED03056437F}"/>
    <cellStyle name="Hyperlink" xfId="1" builtinId="8"/>
    <cellStyle name="Hyperlink 2" xfId="6" xr:uid="{D9CED511-3770-4B17-888B-5B754617FBA4}"/>
    <cellStyle name="Hyperlink 2 2" xfId="45" xr:uid="{B27485B9-CD22-4465-95E8-943CA09B32A8}"/>
    <cellStyle name="Komma 2" xfId="36" xr:uid="{47A5B75F-A551-4724-B757-942420C4625E}"/>
    <cellStyle name="Kopf einzelne" xfId="24" xr:uid="{8D3194B7-E87D-4664-ABC1-680C7C72F485}"/>
    <cellStyle name="Kopf erste" xfId="20" xr:uid="{0AEAB3C0-B214-4766-A3D1-419AB2C344A0}"/>
    <cellStyle name="Kopf letzte" xfId="23" xr:uid="{95D25587-5827-416E-B223-8DB891A4787C}"/>
    <cellStyle name="Normal" xfId="0" builtinId="0"/>
    <cellStyle name="Normal 2" xfId="2" xr:uid="{063FE3AB-0E7A-4C0B-877F-0C83E4A5B1B8}"/>
    <cellStyle name="Normal 2 2" xfId="5" xr:uid="{38E77B0B-12C3-4CCD-9170-5CD883EE39EF}"/>
    <cellStyle name="Normal 2 2 2" xfId="18" xr:uid="{F3C918DB-D4F4-4ECE-9509-3128A2405885}"/>
    <cellStyle name="Normal 2 2 3" xfId="38" xr:uid="{A6C48AB4-CDB2-435E-9A9F-879C7F1A882F}"/>
    <cellStyle name="Normal 2 2 3 2" xfId="41" xr:uid="{56CBD755-AA05-4A71-BBF8-7CF0D81002AC}"/>
    <cellStyle name="Normal 2 3" xfId="7" xr:uid="{7102C5C9-915F-4734-BA25-05ADFE26F592}"/>
    <cellStyle name="Normal 2 4 2 2" xfId="43" xr:uid="{C249A56C-433A-4451-8755-FD5AA487E317}"/>
    <cellStyle name="Normal 2 5 2 2" xfId="16" xr:uid="{520BBC4B-421F-4A54-9FDC-AD2FECDAEE70}"/>
    <cellStyle name="Normal 2_~0149226 2" xfId="19" xr:uid="{BDCDFD9B-86D9-4C7E-9BD1-2E6928CCC4E8}"/>
    <cellStyle name="Normal 3" xfId="14" xr:uid="{6C54CFEA-4AFE-465F-845D-6560B12A1709}"/>
    <cellStyle name="Normal 3 2" xfId="32" xr:uid="{C208D565-9FD2-449D-8258-25942BECAE4C}"/>
    <cellStyle name="Normal 300" xfId="42" xr:uid="{1D659387-A41D-4B4A-B474-6F8D0C5A24E6}"/>
    <cellStyle name="Normal 326" xfId="26" xr:uid="{16CE9702-56B7-49B3-817B-25B96574923B}"/>
    <cellStyle name="Normal 327" xfId="27" xr:uid="{61B8080B-1CB4-4762-B839-0C970BD3E50A}"/>
    <cellStyle name="Normal 334" xfId="29" xr:uid="{044E3198-7F98-4ED6-9531-5F27EFF3D55B}"/>
    <cellStyle name="Normal 343" xfId="28" xr:uid="{BD1C46F5-96ED-4586-8565-AD5181474BAB}"/>
    <cellStyle name="Normal 4" xfId="11" xr:uid="{B3C5AA0B-EE88-4429-9189-8A910313993B}"/>
    <cellStyle name="Normal 9" xfId="15" xr:uid="{86266FC9-905B-474B-AE91-A5D31B47E75B}"/>
    <cellStyle name="Note 2" xfId="30" xr:uid="{2F7F0D44-86C9-40EA-8420-A04E263D2975}"/>
    <cellStyle name="optionalExposure" xfId="4" xr:uid="{3CF4D39E-E1B9-4EF3-B324-4BA6CD5F7F1F}"/>
    <cellStyle name="Percent" xfId="13" builtinId="5"/>
    <cellStyle name="Percent 2" xfId="8" xr:uid="{3C8D7E6A-4498-43A2-A5B4-8E9EF5521261}"/>
    <cellStyle name="Percent 2 2" xfId="34" xr:uid="{27580CD4-1906-425C-BF6B-E48BD4A7414B}"/>
    <cellStyle name="Percent 3" xfId="40" xr:uid="{AF75377F-AE34-4ABD-9DA7-54C929007477}"/>
    <cellStyle name="Prozent 2" xfId="37" xr:uid="{30EBAC45-CC86-46C5-B9BE-9A72F384398D}"/>
    <cellStyle name="Standard 2" xfId="35" xr:uid="{52FBEC77-45CB-4476-8FAC-E49E1694AB7D}"/>
    <cellStyle name="Standard 3" xfId="12" xr:uid="{8F1FB85E-A941-4ABF-98A1-5187289D7B90}"/>
    <cellStyle name="Summe 5" xfId="21" xr:uid="{E9149A3D-906D-499C-BDAD-A714188ACDCA}"/>
    <cellStyle name="Zwischensumme" xfId="25" xr:uid="{60E99EEB-B8A0-4841-9EAF-CC89D6332F50}"/>
  </cellStyles>
  <dxfs count="18">
    <dxf>
      <fill>
        <patternFill>
          <bgColor indexed="10"/>
        </patternFill>
      </fill>
    </dxf>
    <dxf>
      <font>
        <color theme="9" tint="-0.499984740745262"/>
      </font>
      <fill>
        <patternFill>
          <bgColor theme="9" tint="0.59996337778862885"/>
        </patternFill>
      </fill>
    </dxf>
    <dxf>
      <font>
        <color rgb="FFC00000"/>
      </font>
      <fill>
        <patternFill>
          <bgColor rgb="FFFFCCCC"/>
        </patternFill>
      </fill>
    </dxf>
    <dxf>
      <font>
        <color theme="9" tint="-0.499984740745262"/>
      </font>
      <fill>
        <patternFill>
          <bgColor theme="9" tint="0.59996337778862885"/>
        </patternFill>
      </fill>
    </dxf>
    <dxf>
      <font>
        <color rgb="FFC00000"/>
      </font>
      <fill>
        <patternFill>
          <bgColor rgb="FFFFCCCC"/>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CCCC"/>
      <color rgb="FFFF7C8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373380</xdr:colOff>
      <xdr:row>0</xdr:row>
      <xdr:rowOff>22860</xdr:rowOff>
    </xdr:from>
    <xdr:ext cx="1831524" cy="1017989"/>
    <xdr:pic>
      <xdr:nvPicPr>
        <xdr:cNvPr id="2" name="Picture 1">
          <a:extLst>
            <a:ext uri="{FF2B5EF4-FFF2-40B4-BE49-F238E27FC236}">
              <a16:creationId xmlns:a16="http://schemas.microsoft.com/office/drawing/2014/main" id="{7FCEF2DB-0AA3-4692-B924-5C6309695993}"/>
            </a:ext>
          </a:extLst>
        </xdr:cNvPr>
        <xdr:cNvPicPr/>
      </xdr:nvPicPr>
      <xdr:blipFill>
        <a:blip xmlns:r="http://schemas.openxmlformats.org/officeDocument/2006/relationships" r:embed="rId1" cstate="print"/>
        <a:srcRect/>
        <a:stretch>
          <a:fillRect/>
        </a:stretch>
      </xdr:blipFill>
      <xdr:spPr bwMode="auto">
        <a:xfrm>
          <a:off x="3810000" y="19050"/>
          <a:ext cx="1831524" cy="1017989"/>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4</xdr:row>
      <xdr:rowOff>0</xdr:rowOff>
    </xdr:from>
    <xdr:to>
      <xdr:col>15</xdr:col>
      <xdr:colOff>267911</xdr:colOff>
      <xdr:row>34</xdr:row>
      <xdr:rowOff>87205</xdr:rowOff>
    </xdr:to>
    <xdr:pic>
      <xdr:nvPicPr>
        <xdr:cNvPr id="3" name="Picture 2">
          <a:extLst>
            <a:ext uri="{FF2B5EF4-FFF2-40B4-BE49-F238E27FC236}">
              <a16:creationId xmlns:a16="http://schemas.microsoft.com/office/drawing/2014/main" id="{CC4E1D61-CC38-42B1-BEF3-7CF8A80B46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885825"/>
          <a:ext cx="11745536" cy="65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4</xdr:row>
      <xdr:rowOff>0</xdr:rowOff>
    </xdr:from>
    <xdr:to>
      <xdr:col>15</xdr:col>
      <xdr:colOff>179009</xdr:colOff>
      <xdr:row>38</xdr:row>
      <xdr:rowOff>83549</xdr:rowOff>
    </xdr:to>
    <xdr:pic>
      <xdr:nvPicPr>
        <xdr:cNvPr id="2" name="Picture 1">
          <a:extLst>
            <a:ext uri="{FF2B5EF4-FFF2-40B4-BE49-F238E27FC236}">
              <a16:creationId xmlns:a16="http://schemas.microsoft.com/office/drawing/2014/main" id="{5C0483B6-1154-4FA8-A40D-812B04BE62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885825"/>
          <a:ext cx="11658539" cy="7244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242661</xdr:colOff>
      <xdr:row>8</xdr:row>
      <xdr:rowOff>2424340</xdr:rowOff>
    </xdr:from>
    <xdr:to>
      <xdr:col>2</xdr:col>
      <xdr:colOff>6762750</xdr:colOff>
      <xdr:row>8</xdr:row>
      <xdr:rowOff>4743004</xdr:rowOff>
    </xdr:to>
    <xdr:pic>
      <xdr:nvPicPr>
        <xdr:cNvPr id="2" name="Grafik 1313876887">
          <a:extLst>
            <a:ext uri="{FF2B5EF4-FFF2-40B4-BE49-F238E27FC236}">
              <a16:creationId xmlns:a16="http://schemas.microsoft.com/office/drawing/2014/main" id="{A5D1D0A6-06A5-4BFF-9DF7-4BE000E796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7846" y="9383305"/>
          <a:ext cx="6512469" cy="2331999"/>
        </a:xfrm>
        <a:prstGeom prst="rect">
          <a:avLst/>
        </a:prstGeom>
      </xdr:spPr>
    </xdr:pic>
    <xdr:clientData/>
  </xdr:twoCellAnchor>
  <xdr:twoCellAnchor editAs="oneCell">
    <xdr:from>
      <xdr:col>2</xdr:col>
      <xdr:colOff>167822</xdr:colOff>
      <xdr:row>27</xdr:row>
      <xdr:rowOff>278400</xdr:rowOff>
    </xdr:from>
    <xdr:to>
      <xdr:col>2</xdr:col>
      <xdr:colOff>3349625</xdr:colOff>
      <xdr:row>27</xdr:row>
      <xdr:rowOff>3125613</xdr:rowOff>
    </xdr:to>
    <xdr:pic>
      <xdr:nvPicPr>
        <xdr:cNvPr id="3" name="Grafik 7">
          <a:extLst>
            <a:ext uri="{FF2B5EF4-FFF2-40B4-BE49-F238E27FC236}">
              <a16:creationId xmlns:a16="http://schemas.microsoft.com/office/drawing/2014/main" id="{763C267D-A0AC-4AD2-8435-C05D3F4164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3007" y="70452885"/>
          <a:ext cx="3177993" cy="2843403"/>
        </a:xfrm>
        <a:prstGeom prst="rect">
          <a:avLst/>
        </a:prstGeom>
        <a:noFill/>
      </xdr:spPr>
    </xdr:pic>
    <xdr:clientData/>
  </xdr:twoCellAnchor>
  <xdr:twoCellAnchor editAs="oneCell">
    <xdr:from>
      <xdr:col>2</xdr:col>
      <xdr:colOff>4211864</xdr:colOff>
      <xdr:row>27</xdr:row>
      <xdr:rowOff>56698</xdr:rowOff>
    </xdr:from>
    <xdr:to>
      <xdr:col>2</xdr:col>
      <xdr:colOff>10595522</xdr:colOff>
      <xdr:row>27</xdr:row>
      <xdr:rowOff>3182620</xdr:rowOff>
    </xdr:to>
    <xdr:pic>
      <xdr:nvPicPr>
        <xdr:cNvPr id="4" name="Grafik 2">
          <a:extLst>
            <a:ext uri="{FF2B5EF4-FFF2-40B4-BE49-F238E27FC236}">
              <a16:creationId xmlns:a16="http://schemas.microsoft.com/office/drawing/2014/main" id="{4195F067-5E71-4171-8948-8E1158C9A0C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89429" y="70231183"/>
          <a:ext cx="6387468" cy="3118302"/>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7.bin"/><Relationship Id="rId1" Type="http://schemas.openxmlformats.org/officeDocument/2006/relationships/hyperlink" Target="https://www.erstegroup.com/en/about-us/sustainability-esg"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FEFF0-98B1-4939-B8B0-F023BE8B4A82}">
  <sheetPr>
    <pageSetUpPr fitToPage="1"/>
  </sheetPr>
  <dimension ref="A7:M60"/>
  <sheetViews>
    <sheetView showGridLines="0" showRuler="0" view="pageBreakPreview" zoomScaleNormal="85" zoomScaleSheetLayoutView="100" zoomScalePageLayoutView="85" workbookViewId="0">
      <selection activeCell="F46" sqref="F46"/>
    </sheetView>
  </sheetViews>
  <sheetFormatPr defaultColWidth="9.109375" defaultRowHeight="13.2"/>
  <cols>
    <col min="1" max="1" width="13.44140625" style="842" customWidth="1"/>
    <col min="2" max="7" width="9.109375" style="842"/>
    <col min="8" max="8" width="9.109375" style="842" customWidth="1"/>
    <col min="9" max="9" width="18.6640625" style="842" customWidth="1"/>
    <col min="10" max="11" width="9.109375" style="842"/>
    <col min="12" max="12" width="9.109375" style="842" customWidth="1"/>
    <col min="13" max="13" width="12.77734375" style="842" customWidth="1"/>
    <col min="14" max="16384" width="9.109375" style="841"/>
  </cols>
  <sheetData>
    <row r="7" spans="1:13" ht="27.6" customHeight="1">
      <c r="A7" s="893" t="s">
        <v>1751</v>
      </c>
      <c r="B7" s="893"/>
      <c r="C7" s="893"/>
      <c r="D7" s="893"/>
      <c r="E7" s="893"/>
      <c r="F7" s="893"/>
      <c r="G7" s="893"/>
      <c r="H7" s="893"/>
      <c r="I7" s="893"/>
      <c r="J7" s="893"/>
      <c r="K7" s="893"/>
      <c r="L7" s="893"/>
      <c r="M7" s="893"/>
    </row>
    <row r="8" spans="1:13">
      <c r="A8" s="893"/>
      <c r="B8" s="893"/>
      <c r="C8" s="893"/>
      <c r="D8" s="893"/>
      <c r="E8" s="893"/>
      <c r="F8" s="893"/>
      <c r="G8" s="893"/>
      <c r="H8" s="893"/>
      <c r="I8" s="893"/>
      <c r="J8" s="893"/>
      <c r="K8" s="893"/>
      <c r="L8" s="893"/>
      <c r="M8" s="893"/>
    </row>
    <row r="9" spans="1:13">
      <c r="A9" s="893"/>
      <c r="B9" s="893"/>
      <c r="C9" s="893"/>
      <c r="D9" s="893"/>
      <c r="E9" s="893"/>
      <c r="F9" s="893"/>
      <c r="G9" s="893"/>
      <c r="H9" s="893"/>
      <c r="I9" s="893"/>
      <c r="J9" s="893"/>
      <c r="K9" s="893"/>
      <c r="L9" s="893"/>
      <c r="M9" s="893"/>
    </row>
    <row r="10" spans="1:13">
      <c r="A10" s="893"/>
      <c r="B10" s="893"/>
      <c r="C10" s="893"/>
      <c r="D10" s="893"/>
      <c r="E10" s="893"/>
      <c r="F10" s="893"/>
      <c r="G10" s="893"/>
      <c r="H10" s="893"/>
      <c r="I10" s="893"/>
      <c r="J10" s="893"/>
      <c r="K10" s="893"/>
      <c r="L10" s="893"/>
      <c r="M10" s="893"/>
    </row>
    <row r="11" spans="1:13">
      <c r="A11" s="893"/>
      <c r="B11" s="893"/>
      <c r="C11" s="893"/>
      <c r="D11" s="893"/>
      <c r="E11" s="893"/>
      <c r="F11" s="893"/>
      <c r="G11" s="893"/>
      <c r="H11" s="893"/>
      <c r="I11" s="893"/>
      <c r="J11" s="893"/>
      <c r="K11" s="893"/>
      <c r="L11" s="893"/>
      <c r="M11" s="893"/>
    </row>
    <row r="12" spans="1:13">
      <c r="A12" s="893"/>
      <c r="B12" s="893"/>
      <c r="C12" s="893"/>
      <c r="D12" s="893"/>
      <c r="E12" s="893"/>
      <c r="F12" s="893"/>
      <c r="G12" s="893"/>
      <c r="H12" s="893"/>
      <c r="I12" s="893"/>
      <c r="J12" s="893"/>
      <c r="K12" s="893"/>
      <c r="L12" s="893"/>
      <c r="M12" s="893"/>
    </row>
    <row r="13" spans="1:13" ht="101.4" customHeight="1">
      <c r="A13" s="893"/>
      <c r="B13" s="893"/>
      <c r="C13" s="893"/>
      <c r="D13" s="893"/>
      <c r="E13" s="893"/>
      <c r="F13" s="893"/>
      <c r="G13" s="893"/>
      <c r="H13" s="893"/>
      <c r="I13" s="893"/>
      <c r="J13" s="893"/>
      <c r="K13" s="893"/>
      <c r="L13" s="893"/>
      <c r="M13" s="893"/>
    </row>
    <row r="15" spans="1:13" ht="15.6">
      <c r="A15" s="894" t="s">
        <v>1677</v>
      </c>
      <c r="B15" s="894"/>
      <c r="C15" s="894"/>
    </row>
    <row r="17" spans="1:13" ht="15.6">
      <c r="A17" s="895" t="s">
        <v>1661</v>
      </c>
      <c r="B17" s="895"/>
      <c r="C17" s="895"/>
      <c r="D17" s="895"/>
      <c r="E17" s="895"/>
      <c r="F17" s="895"/>
      <c r="G17" s="895"/>
      <c r="H17" s="895"/>
      <c r="I17" s="895"/>
      <c r="J17" s="895"/>
      <c r="K17" s="895"/>
      <c r="L17" s="895"/>
      <c r="M17" s="895"/>
    </row>
    <row r="18" spans="1:13" ht="15">
      <c r="A18" s="843"/>
      <c r="B18" s="843"/>
      <c r="C18" s="843"/>
      <c r="D18" s="843"/>
      <c r="E18" s="843"/>
      <c r="F18" s="843"/>
      <c r="G18" s="843"/>
      <c r="H18" s="843"/>
      <c r="I18" s="843"/>
      <c r="J18" s="844"/>
      <c r="K18" s="844"/>
      <c r="L18" s="844"/>
      <c r="M18" s="844"/>
    </row>
    <row r="19" spans="1:13" ht="15">
      <c r="A19" s="843"/>
      <c r="B19" s="843"/>
      <c r="C19" s="843"/>
      <c r="D19" s="843"/>
      <c r="E19" s="843"/>
      <c r="F19" s="843"/>
      <c r="G19" s="843"/>
      <c r="H19" s="843"/>
      <c r="I19" s="843"/>
      <c r="J19" s="844"/>
      <c r="K19" s="844"/>
      <c r="L19" s="844"/>
      <c r="M19" s="844"/>
    </row>
    <row r="20" spans="1:13" ht="15">
      <c r="A20" s="843"/>
      <c r="B20" s="844"/>
      <c r="C20" s="844"/>
      <c r="D20" s="844"/>
      <c r="E20" s="843"/>
      <c r="F20" s="843"/>
      <c r="G20" s="843"/>
      <c r="H20" s="843"/>
      <c r="I20" s="843"/>
      <c r="J20" s="844"/>
      <c r="K20" s="844"/>
      <c r="L20" s="844"/>
      <c r="M20" s="844"/>
    </row>
    <row r="21" spans="1:13" ht="15">
      <c r="A21" s="843"/>
      <c r="B21" s="844" t="s">
        <v>1662</v>
      </c>
      <c r="C21" s="845" t="s">
        <v>1663</v>
      </c>
      <c r="D21" s="843"/>
      <c r="E21" s="843"/>
      <c r="F21" s="843"/>
      <c r="G21" s="843"/>
      <c r="H21" s="843"/>
      <c r="I21" s="843"/>
      <c r="J21" s="844"/>
      <c r="K21" s="844"/>
      <c r="L21" s="844"/>
      <c r="M21" s="844"/>
    </row>
    <row r="22" spans="1:13" ht="15">
      <c r="A22" s="843"/>
      <c r="B22" s="844"/>
      <c r="C22" s="845" t="s">
        <v>984</v>
      </c>
      <c r="D22" s="843"/>
      <c r="E22" s="843"/>
      <c r="F22" s="843"/>
      <c r="G22" s="843"/>
      <c r="H22" s="843"/>
      <c r="I22" s="843"/>
      <c r="J22" s="844"/>
      <c r="K22" s="844"/>
      <c r="L22" s="844"/>
      <c r="M22" s="844"/>
    </row>
    <row r="23" spans="1:13" ht="15">
      <c r="A23" s="843"/>
      <c r="B23" s="844"/>
      <c r="C23" s="845" t="s">
        <v>985</v>
      </c>
      <c r="D23" s="843"/>
      <c r="E23" s="843"/>
      <c r="F23" s="843"/>
      <c r="G23" s="843"/>
      <c r="H23" s="843"/>
      <c r="I23" s="843"/>
      <c r="J23" s="844"/>
      <c r="K23" s="844"/>
      <c r="L23" s="844"/>
      <c r="M23" s="844"/>
    </row>
    <row r="24" spans="1:13" ht="15">
      <c r="A24" s="843"/>
      <c r="B24" s="844"/>
      <c r="C24" s="845" t="s">
        <v>986</v>
      </c>
      <c r="D24" s="843"/>
      <c r="E24" s="843"/>
      <c r="F24" s="843"/>
      <c r="G24" s="843"/>
      <c r="H24" s="843"/>
      <c r="I24" s="843"/>
      <c r="J24" s="844"/>
      <c r="K24" s="844"/>
      <c r="L24" s="844"/>
      <c r="M24" s="844"/>
    </row>
    <row r="25" spans="1:13" ht="15">
      <c r="A25" s="843"/>
      <c r="B25" s="844"/>
      <c r="C25" s="845" t="s">
        <v>22</v>
      </c>
      <c r="D25" s="843"/>
      <c r="E25" s="843"/>
      <c r="F25" s="843"/>
      <c r="G25" s="843"/>
      <c r="H25" s="843"/>
      <c r="I25" s="843"/>
      <c r="J25" s="844"/>
      <c r="K25" s="844"/>
      <c r="L25" s="844"/>
      <c r="M25" s="844"/>
    </row>
    <row r="26" spans="1:13" ht="15">
      <c r="A26" s="843"/>
      <c r="B26" s="844"/>
      <c r="C26" s="845" t="s">
        <v>1664</v>
      </c>
      <c r="D26" s="843"/>
      <c r="E26" s="843"/>
      <c r="F26" s="843"/>
      <c r="G26" s="843"/>
      <c r="H26" s="843"/>
      <c r="I26" s="843"/>
      <c r="J26" s="844"/>
      <c r="K26" s="844"/>
      <c r="L26" s="844"/>
      <c r="M26" s="844"/>
    </row>
    <row r="27" spans="1:13" ht="15">
      <c r="A27" s="843"/>
      <c r="B27" s="844"/>
      <c r="C27" s="845" t="s">
        <v>23</v>
      </c>
      <c r="D27" s="843"/>
      <c r="E27" s="843"/>
      <c r="F27" s="843"/>
      <c r="G27" s="843"/>
      <c r="H27" s="843"/>
      <c r="I27" s="843"/>
      <c r="J27" s="844"/>
      <c r="K27" s="844"/>
      <c r="L27" s="844"/>
      <c r="M27" s="844"/>
    </row>
    <row r="28" spans="1:13" ht="15">
      <c r="A28" s="843"/>
      <c r="B28" s="844"/>
      <c r="C28" s="845" t="s">
        <v>24</v>
      </c>
      <c r="D28" s="843"/>
      <c r="E28" s="843"/>
      <c r="F28" s="843"/>
      <c r="G28" s="843"/>
      <c r="H28" s="843"/>
      <c r="I28" s="843"/>
      <c r="J28" s="844"/>
      <c r="K28" s="844"/>
      <c r="L28" s="844"/>
      <c r="M28" s="844"/>
    </row>
    <row r="29" spans="1:13" ht="15">
      <c r="A29" s="843"/>
      <c r="B29" s="844"/>
      <c r="C29" s="845" t="s">
        <v>1665</v>
      </c>
      <c r="D29" s="843"/>
      <c r="E29" s="843"/>
      <c r="F29" s="843"/>
      <c r="G29" s="843"/>
      <c r="H29" s="843"/>
      <c r="I29" s="843"/>
      <c r="J29" s="844"/>
      <c r="K29" s="844"/>
      <c r="L29" s="844"/>
      <c r="M29" s="844"/>
    </row>
    <row r="30" spans="1:13" ht="15">
      <c r="A30" s="843"/>
      <c r="B30" s="844"/>
      <c r="C30" s="845" t="s">
        <v>1666</v>
      </c>
      <c r="D30" s="843"/>
      <c r="E30" s="843"/>
      <c r="F30" s="843"/>
      <c r="G30" s="843"/>
      <c r="H30" s="843"/>
      <c r="I30" s="843"/>
      <c r="J30" s="844"/>
      <c r="K30" s="844"/>
      <c r="L30" s="844"/>
      <c r="M30" s="844"/>
    </row>
    <row r="31" spans="1:13" ht="15">
      <c r="A31" s="843"/>
      <c r="B31" s="844"/>
      <c r="C31" s="845" t="s">
        <v>1667</v>
      </c>
      <c r="D31" s="843"/>
      <c r="E31" s="843"/>
      <c r="F31" s="843"/>
      <c r="G31" s="843"/>
      <c r="H31" s="843"/>
      <c r="I31" s="843"/>
      <c r="J31" s="844"/>
      <c r="K31" s="844"/>
      <c r="L31" s="844"/>
      <c r="M31" s="844"/>
    </row>
    <row r="32" spans="1:13" ht="15">
      <c r="A32" s="843"/>
      <c r="B32" s="844"/>
      <c r="C32" s="845" t="s">
        <v>25</v>
      </c>
      <c r="D32" s="843"/>
      <c r="E32" s="843"/>
      <c r="F32" s="843"/>
      <c r="G32" s="843"/>
      <c r="H32" s="843"/>
      <c r="I32" s="843"/>
      <c r="J32" s="844"/>
      <c r="K32" s="844"/>
      <c r="L32" s="844"/>
      <c r="M32" s="844"/>
    </row>
    <row r="33" spans="1:13" ht="15">
      <c r="A33" s="843"/>
      <c r="B33" s="844"/>
      <c r="C33" s="845" t="s">
        <v>1668</v>
      </c>
      <c r="D33" s="843"/>
      <c r="E33" s="843"/>
      <c r="F33" s="843"/>
      <c r="G33" s="843"/>
      <c r="H33" s="843"/>
      <c r="I33" s="843"/>
      <c r="J33" s="844"/>
      <c r="K33" s="844"/>
      <c r="L33" s="844"/>
      <c r="M33" s="844"/>
    </row>
    <row r="34" spans="1:13" ht="15">
      <c r="A34" s="843"/>
      <c r="B34" s="844"/>
      <c r="C34" s="845" t="s">
        <v>1669</v>
      </c>
      <c r="D34" s="843"/>
      <c r="E34" s="843"/>
      <c r="F34" s="843"/>
      <c r="G34" s="843"/>
      <c r="H34" s="843"/>
      <c r="I34" s="843"/>
      <c r="J34" s="844"/>
      <c r="K34" s="844"/>
      <c r="L34" s="844"/>
      <c r="M34" s="844"/>
    </row>
    <row r="35" spans="1:13" ht="15">
      <c r="A35" s="843"/>
      <c r="B35" s="843"/>
      <c r="C35" s="845" t="s">
        <v>1670</v>
      </c>
      <c r="D35" s="843"/>
      <c r="E35" s="843"/>
      <c r="F35" s="843"/>
      <c r="G35" s="843"/>
      <c r="H35" s="843"/>
      <c r="I35" s="843"/>
      <c r="J35" s="844"/>
      <c r="K35" s="844"/>
      <c r="L35" s="844"/>
      <c r="M35" s="844"/>
    </row>
    <row r="36" spans="1:13" ht="15.6">
      <c r="A36" s="846"/>
      <c r="B36" s="847"/>
      <c r="C36" s="845" t="s">
        <v>1671</v>
      </c>
      <c r="D36" s="844"/>
      <c r="E36" s="844"/>
      <c r="F36" s="844"/>
      <c r="G36" s="844"/>
      <c r="H36" s="844"/>
      <c r="I36" s="844"/>
      <c r="J36" s="844"/>
      <c r="K36" s="844"/>
      <c r="L36" s="844"/>
      <c r="M36" s="844"/>
    </row>
    <row r="37" spans="1:13" ht="15.6">
      <c r="A37" s="846"/>
      <c r="B37" s="847"/>
      <c r="C37" s="845" t="s">
        <v>1749</v>
      </c>
      <c r="D37" s="844"/>
      <c r="E37" s="844"/>
      <c r="F37" s="844"/>
      <c r="G37" s="844"/>
      <c r="H37" s="844"/>
      <c r="I37" s="844"/>
      <c r="J37" s="844"/>
      <c r="K37" s="844"/>
      <c r="L37" s="844"/>
      <c r="M37" s="844"/>
    </row>
    <row r="38" spans="1:13" ht="15.6">
      <c r="A38" s="846"/>
      <c r="B38" s="847"/>
      <c r="C38" s="845"/>
      <c r="D38" s="844"/>
      <c r="E38" s="844"/>
      <c r="F38" s="844"/>
      <c r="G38" s="844"/>
      <c r="H38" s="844"/>
      <c r="I38" s="844"/>
      <c r="J38" s="844"/>
      <c r="K38" s="844"/>
      <c r="L38" s="844"/>
      <c r="M38" s="844"/>
    </row>
    <row r="39" spans="1:13" ht="15.6">
      <c r="A39" s="846"/>
      <c r="B39" s="847"/>
      <c r="C39" s="845"/>
      <c r="D39" s="844"/>
      <c r="E39" s="844"/>
      <c r="F39" s="844"/>
      <c r="G39" s="844"/>
      <c r="H39" s="844"/>
      <c r="I39" s="844"/>
      <c r="J39" s="844"/>
      <c r="K39" s="844"/>
      <c r="L39" s="844"/>
      <c r="M39" s="844"/>
    </row>
    <row r="40" spans="1:13">
      <c r="A40" s="848"/>
      <c r="B40" s="849"/>
      <c r="C40" s="850"/>
      <c r="D40" s="850"/>
      <c r="E40" s="850"/>
      <c r="F40" s="850"/>
      <c r="G40" s="850"/>
      <c r="H40" s="850"/>
      <c r="I40" s="850"/>
    </row>
    <row r="41" spans="1:13" ht="14.4" customHeight="1">
      <c r="A41" s="895" t="s">
        <v>1672</v>
      </c>
      <c r="B41" s="895"/>
      <c r="C41" s="895"/>
      <c r="D41" s="895"/>
      <c r="E41" s="895"/>
      <c r="F41" s="895"/>
      <c r="G41" s="895"/>
      <c r="H41" s="895"/>
      <c r="I41" s="895"/>
      <c r="J41" s="895"/>
      <c r="K41" s="895"/>
      <c r="L41" s="895"/>
      <c r="M41" s="895"/>
    </row>
    <row r="42" spans="1:13" ht="15">
      <c r="A42" s="844"/>
      <c r="B42" s="844"/>
      <c r="C42" s="844"/>
      <c r="D42" s="844"/>
      <c r="E42" s="844"/>
      <c r="F42" s="844"/>
      <c r="G42" s="844"/>
      <c r="H42" s="844"/>
      <c r="I42" s="844"/>
      <c r="J42" s="844"/>
      <c r="K42" s="844"/>
      <c r="L42" s="844"/>
      <c r="M42" s="844"/>
    </row>
    <row r="43" spans="1:13" ht="13.2" customHeight="1">
      <c r="A43" s="844"/>
      <c r="B43" s="896" t="s">
        <v>1673</v>
      </c>
      <c r="C43" s="896"/>
      <c r="D43" s="896"/>
      <c r="E43" s="896"/>
      <c r="F43" s="896"/>
      <c r="G43" s="896"/>
      <c r="H43" s="896"/>
      <c r="I43" s="896"/>
      <c r="J43" s="896"/>
      <c r="K43" s="896"/>
      <c r="L43" s="896"/>
      <c r="M43" s="844"/>
    </row>
    <row r="44" spans="1:13" ht="34.799999999999997" customHeight="1">
      <c r="A44" s="844"/>
      <c r="B44" s="896"/>
      <c r="C44" s="896"/>
      <c r="D44" s="896"/>
      <c r="E44" s="896"/>
      <c r="F44" s="896"/>
      <c r="G44" s="896"/>
      <c r="H44" s="896"/>
      <c r="I44" s="896"/>
      <c r="J44" s="896"/>
      <c r="K44" s="896"/>
      <c r="L44" s="896"/>
      <c r="M44" s="844"/>
    </row>
    <row r="45" spans="1:13" ht="28.8" customHeight="1">
      <c r="A45" s="844"/>
      <c r="B45" s="896"/>
      <c r="C45" s="896"/>
      <c r="D45" s="896"/>
      <c r="E45" s="896"/>
      <c r="F45" s="896"/>
      <c r="G45" s="896"/>
      <c r="H45" s="896"/>
      <c r="I45" s="896"/>
      <c r="J45" s="896"/>
      <c r="K45" s="896"/>
      <c r="L45" s="896"/>
      <c r="M45" s="844"/>
    </row>
    <row r="46" spans="1:13" ht="19.8" customHeight="1">
      <c r="A46" s="844"/>
      <c r="B46" s="844" t="s">
        <v>1674</v>
      </c>
      <c r="C46" s="844"/>
      <c r="D46" s="844"/>
      <c r="E46" s="844"/>
      <c r="F46" s="844"/>
      <c r="G46" s="844"/>
      <c r="H46" s="844"/>
      <c r="I46" s="844"/>
      <c r="J46" s="844"/>
      <c r="K46" s="844"/>
      <c r="L46" s="844"/>
      <c r="M46" s="844"/>
    </row>
    <row r="47" spans="1:13" ht="19.8" customHeight="1">
      <c r="A47" s="844"/>
      <c r="B47" s="896" t="s">
        <v>1675</v>
      </c>
      <c r="C47" s="896"/>
      <c r="D47" s="896"/>
      <c r="E47" s="896"/>
      <c r="F47" s="896"/>
      <c r="G47" s="896"/>
      <c r="H47" s="896"/>
      <c r="I47" s="896"/>
      <c r="J47" s="896"/>
      <c r="K47" s="896"/>
      <c r="L47" s="896"/>
      <c r="M47" s="844"/>
    </row>
    <row r="48" spans="1:13" ht="19.2" customHeight="1">
      <c r="A48" s="844"/>
      <c r="B48" s="896"/>
      <c r="C48" s="896"/>
      <c r="D48" s="896"/>
      <c r="E48" s="896"/>
      <c r="F48" s="896"/>
      <c r="G48" s="896"/>
      <c r="H48" s="896"/>
      <c r="I48" s="896"/>
      <c r="J48" s="896"/>
      <c r="K48" s="896"/>
      <c r="L48" s="896"/>
      <c r="M48" s="844"/>
    </row>
    <row r="53" spans="8:12" ht="28.8" customHeight="1">
      <c r="H53" s="890" t="s">
        <v>1676</v>
      </c>
      <c r="I53" s="891"/>
      <c r="J53" s="891"/>
      <c r="K53" s="891"/>
      <c r="L53" s="891"/>
    </row>
    <row r="54" spans="8:12">
      <c r="H54" s="892"/>
      <c r="I54" s="892"/>
      <c r="J54" s="892"/>
      <c r="K54" s="892"/>
      <c r="L54" s="892"/>
    </row>
    <row r="60" spans="8:12">
      <c r="I60" s="892"/>
      <c r="J60" s="892"/>
      <c r="K60" s="892"/>
      <c r="L60" s="892"/>
    </row>
  </sheetData>
  <sheetProtection formatCells="0" formatColumns="0" formatRows="0" insertColumns="0" insertRows="0" insertHyperlinks="0" deleteColumns="0" deleteRows="0" sort="0" autoFilter="0" pivotTables="0"/>
  <mergeCells count="9">
    <mergeCell ref="H53:L53"/>
    <mergeCell ref="H54:L54"/>
    <mergeCell ref="I60:L60"/>
    <mergeCell ref="A7:M13"/>
    <mergeCell ref="A15:C15"/>
    <mergeCell ref="A17:M17"/>
    <mergeCell ref="A41:M41"/>
    <mergeCell ref="B43:L45"/>
    <mergeCell ref="B47:L48"/>
  </mergeCells>
  <pageMargins left="0.25" right="0.25"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038BC-B4AB-4147-B109-8035E3882B6E}">
  <sheetPr>
    <tabColor rgb="FF00B050"/>
  </sheetPr>
  <dimension ref="B2:K13"/>
  <sheetViews>
    <sheetView zoomScale="80" zoomScaleNormal="80" workbookViewId="0">
      <selection activeCell="C6" sqref="C6"/>
    </sheetView>
  </sheetViews>
  <sheetFormatPr defaultRowHeight="17.399999999999999"/>
  <cols>
    <col min="1" max="1" width="8.88671875" style="52"/>
    <col min="2" max="2" width="20.33203125" style="674" customWidth="1"/>
    <col min="3" max="3" width="21.6640625" style="668" customWidth="1"/>
    <col min="4" max="4" width="21.21875" style="675" customWidth="1"/>
    <col min="5" max="5" width="18.44140625" style="668" customWidth="1"/>
    <col min="6" max="6" width="17.77734375" style="668" customWidth="1"/>
    <col min="7" max="7" width="17.33203125" style="52" customWidth="1"/>
    <col min="8" max="10" width="8.88671875" style="52"/>
    <col min="11" max="11" width="8.88671875" style="676"/>
    <col min="12" max="16384" width="8.88671875" style="52"/>
  </cols>
  <sheetData>
    <row r="2" spans="2:7">
      <c r="B2" s="665" t="s">
        <v>1426</v>
      </c>
      <c r="C2" s="666">
        <v>45473</v>
      </c>
      <c r="D2" s="667" t="str">
        <f>CONCATENATE(VLOOKUP(MONTH(C2),$F$2:$G$13,2,0)," ",RIGHT(YEAR(C2),2))</f>
        <v>Jun 24</v>
      </c>
      <c r="F2" s="669">
        <v>1</v>
      </c>
      <c r="G2" s="670" t="s">
        <v>1427</v>
      </c>
    </row>
    <row r="3" spans="2:7">
      <c r="B3" s="671" t="s">
        <v>1428</v>
      </c>
      <c r="C3" s="672">
        <f>EOMONTH(C2,-3)</f>
        <v>45382</v>
      </c>
      <c r="D3" s="667" t="str">
        <f>CONCATENATE(VLOOKUP(MONTH(C3),$F$2:$G$13,2,0)," ",RIGHT(YEAR(C3),2))</f>
        <v>Mar 24</v>
      </c>
      <c r="F3" s="669">
        <v>2</v>
      </c>
      <c r="G3" s="670" t="s">
        <v>1429</v>
      </c>
    </row>
    <row r="4" spans="2:7">
      <c r="B4" s="671" t="s">
        <v>1430</v>
      </c>
      <c r="C4" s="672">
        <f>EOMONTH(C2,-6)</f>
        <v>45291</v>
      </c>
      <c r="D4" s="667" t="str">
        <f>CONCATENATE(VLOOKUP(MONTH(C4),$F$2:$G$13,2,0)," ",RIGHT(YEAR(C4),2))</f>
        <v>Dec 23</v>
      </c>
      <c r="E4" s="673"/>
      <c r="F4" s="669">
        <v>3</v>
      </c>
      <c r="G4" s="670" t="s">
        <v>1431</v>
      </c>
    </row>
    <row r="5" spans="2:7">
      <c r="B5" s="671" t="s">
        <v>1441</v>
      </c>
      <c r="C5" s="678">
        <v>45291</v>
      </c>
      <c r="D5" s="667" t="str">
        <f>CONCATENATE(VLOOKUP(MONTH(C5),$F$2:$G$13,2,0)," ",RIGHT(YEAR(C5),2))</f>
        <v>Dec 23</v>
      </c>
      <c r="F5" s="669">
        <v>4</v>
      </c>
      <c r="G5" s="670" t="s">
        <v>1432</v>
      </c>
    </row>
    <row r="6" spans="2:7">
      <c r="F6" s="669">
        <v>5</v>
      </c>
      <c r="G6" s="670" t="s">
        <v>1433</v>
      </c>
    </row>
    <row r="7" spans="2:7">
      <c r="F7" s="669">
        <v>6</v>
      </c>
      <c r="G7" s="670" t="s">
        <v>1434</v>
      </c>
    </row>
    <row r="8" spans="2:7">
      <c r="F8" s="669">
        <v>7</v>
      </c>
      <c r="G8" s="670" t="s">
        <v>1435</v>
      </c>
    </row>
    <row r="9" spans="2:7">
      <c r="F9" s="669">
        <v>8</v>
      </c>
      <c r="G9" s="670" t="s">
        <v>1436</v>
      </c>
    </row>
    <row r="10" spans="2:7">
      <c r="F10" s="669">
        <v>9</v>
      </c>
      <c r="G10" s="670" t="s">
        <v>1437</v>
      </c>
    </row>
    <row r="11" spans="2:7">
      <c r="F11" s="669">
        <v>10</v>
      </c>
      <c r="G11" s="670" t="s">
        <v>1438</v>
      </c>
    </row>
    <row r="12" spans="2:7">
      <c r="F12" s="669">
        <v>11</v>
      </c>
      <c r="G12" s="670" t="s">
        <v>1439</v>
      </c>
    </row>
    <row r="13" spans="2:7">
      <c r="F13" s="669">
        <v>12</v>
      </c>
      <c r="G13" s="670" t="s">
        <v>1440</v>
      </c>
    </row>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E2360-B66B-4E49-BB78-4F534DC21AF1}">
  <sheetPr>
    <tabColor rgb="FF00B050"/>
    <pageSetUpPr fitToPage="1"/>
  </sheetPr>
  <dimension ref="B2:M98"/>
  <sheetViews>
    <sheetView showGridLines="0" tabSelected="1" showRuler="0" zoomScale="85" zoomScaleNormal="85" zoomScalePageLayoutView="55" workbookViewId="0">
      <selection activeCell="B86" sqref="B86"/>
    </sheetView>
  </sheetViews>
  <sheetFormatPr defaultRowHeight="14.4"/>
  <cols>
    <col min="1" max="1" width="8.88671875" style="670"/>
    <col min="2" max="2" width="20.21875" style="869" customWidth="1"/>
    <col min="3" max="3" width="147.33203125" style="669" customWidth="1"/>
    <col min="4" max="4" width="124.6640625" style="852" bestFit="1" customWidth="1"/>
    <col min="5" max="6" width="147.33203125" style="669" customWidth="1"/>
    <col min="7" max="10" width="8.88671875" style="670"/>
    <col min="11" max="11" width="8.88671875" style="853"/>
    <col min="12" max="16384" width="8.88671875" style="670"/>
  </cols>
  <sheetData>
    <row r="2" spans="2:13">
      <c r="B2" s="851"/>
    </row>
    <row r="4" spans="2:13" ht="15" thickBot="1">
      <c r="B4" s="854"/>
      <c r="C4" s="855"/>
      <c r="D4" s="856"/>
      <c r="E4" s="855"/>
      <c r="F4" s="855"/>
    </row>
    <row r="5" spans="2:13" ht="15" thickBot="1">
      <c r="B5" s="857" t="s">
        <v>984</v>
      </c>
      <c r="C5" s="858"/>
      <c r="D5" s="856" t="s">
        <v>752</v>
      </c>
      <c r="E5" s="859"/>
      <c r="F5" s="859"/>
      <c r="K5" s="860"/>
    </row>
    <row r="6" spans="2:13">
      <c r="B6" s="861" t="s">
        <v>9</v>
      </c>
      <c r="C6" s="862" t="s">
        <v>10</v>
      </c>
      <c r="D6" s="863" t="s">
        <v>1678</v>
      </c>
      <c r="E6" s="864"/>
      <c r="F6" s="864"/>
      <c r="G6" s="865"/>
      <c r="H6" s="670" t="s">
        <v>1679</v>
      </c>
      <c r="K6" s="860"/>
      <c r="M6" s="860"/>
    </row>
    <row r="7" spans="2:13" ht="15" thickBot="1">
      <c r="B7" s="866" t="s">
        <v>11</v>
      </c>
      <c r="C7" s="867" t="s">
        <v>12</v>
      </c>
      <c r="D7" s="863" t="s">
        <v>1680</v>
      </c>
      <c r="E7" s="864"/>
      <c r="F7" s="864"/>
      <c r="G7" s="868"/>
      <c r="H7" s="670" t="s">
        <v>1679</v>
      </c>
      <c r="K7" s="860"/>
      <c r="M7" s="860"/>
    </row>
    <row r="8" spans="2:13" ht="15" thickBot="1">
      <c r="K8" s="860"/>
      <c r="M8" s="860"/>
    </row>
    <row r="9" spans="2:13" ht="15" thickBot="1">
      <c r="B9" s="857" t="s">
        <v>985</v>
      </c>
      <c r="C9" s="858"/>
      <c r="D9" s="856"/>
      <c r="E9" s="859"/>
      <c r="F9" s="859"/>
      <c r="K9" s="860"/>
      <c r="M9" s="860"/>
    </row>
    <row r="10" spans="2:13">
      <c r="B10" s="861" t="s">
        <v>0</v>
      </c>
      <c r="C10" s="862" t="s">
        <v>1</v>
      </c>
      <c r="D10" s="863" t="s">
        <v>1681</v>
      </c>
      <c r="E10" s="864"/>
      <c r="F10" s="864"/>
      <c r="G10" s="868"/>
      <c r="H10" s="670" t="s">
        <v>1679</v>
      </c>
      <c r="K10" s="860"/>
      <c r="M10" s="860"/>
    </row>
    <row r="11" spans="2:13" ht="15" thickBot="1">
      <c r="B11" s="866" t="s">
        <v>2</v>
      </c>
      <c r="C11" s="867" t="s">
        <v>749</v>
      </c>
      <c r="D11" s="863" t="s">
        <v>1682</v>
      </c>
      <c r="E11" s="864"/>
      <c r="F11" s="864"/>
      <c r="G11" s="868"/>
      <c r="H11" s="670" t="s">
        <v>1679</v>
      </c>
      <c r="K11" s="860"/>
      <c r="M11" s="860"/>
    </row>
    <row r="12" spans="2:13" ht="15" thickBot="1">
      <c r="K12" s="860"/>
      <c r="M12" s="860"/>
    </row>
    <row r="13" spans="2:13" ht="15" thickBot="1">
      <c r="B13" s="857" t="s">
        <v>986</v>
      </c>
      <c r="C13" s="870"/>
      <c r="K13" s="860"/>
      <c r="M13" s="860"/>
    </row>
    <row r="14" spans="2:13">
      <c r="B14" s="861" t="s">
        <v>18</v>
      </c>
      <c r="C14" s="862" t="s">
        <v>19</v>
      </c>
      <c r="D14" s="863" t="s">
        <v>1683</v>
      </c>
      <c r="E14" s="864"/>
      <c r="F14" s="864"/>
      <c r="G14" s="868"/>
      <c r="K14" s="860"/>
      <c r="M14" s="860"/>
    </row>
    <row r="15" spans="2:13" ht="15" thickBot="1">
      <c r="B15" s="866" t="s">
        <v>20</v>
      </c>
      <c r="C15" s="867" t="s">
        <v>21</v>
      </c>
      <c r="D15" s="863" t="s">
        <v>1684</v>
      </c>
      <c r="E15" s="864"/>
      <c r="F15" s="864"/>
      <c r="G15" s="868"/>
      <c r="K15" s="860"/>
      <c r="M15" s="860"/>
    </row>
    <row r="16" spans="2:13" ht="15" thickBot="1">
      <c r="K16" s="860"/>
      <c r="M16" s="860"/>
    </row>
    <row r="17" spans="2:13" ht="15" thickBot="1">
      <c r="B17" s="857" t="s">
        <v>22</v>
      </c>
      <c r="C17" s="858"/>
      <c r="D17" s="856"/>
      <c r="E17" s="859"/>
      <c r="F17" s="859"/>
      <c r="K17" s="860"/>
      <c r="M17" s="860"/>
    </row>
    <row r="18" spans="2:13">
      <c r="B18" s="861" t="s">
        <v>988</v>
      </c>
      <c r="C18" s="871" t="s">
        <v>219</v>
      </c>
      <c r="D18" s="863" t="s">
        <v>1685</v>
      </c>
      <c r="E18" s="864"/>
      <c r="F18" s="864"/>
      <c r="G18" s="868"/>
      <c r="H18" s="670" t="s">
        <v>1679</v>
      </c>
      <c r="K18" s="860"/>
      <c r="M18" s="860"/>
    </row>
    <row r="19" spans="2:13">
      <c r="B19" s="861" t="s">
        <v>989</v>
      </c>
      <c r="C19" s="871" t="s">
        <v>220</v>
      </c>
      <c r="D19" s="863" t="s">
        <v>1686</v>
      </c>
      <c r="E19" s="864"/>
      <c r="F19" s="864"/>
      <c r="G19" s="865"/>
      <c r="H19" s="670" t="s">
        <v>1679</v>
      </c>
      <c r="K19" s="860"/>
      <c r="M19" s="860"/>
    </row>
    <row r="20" spans="2:13" ht="15" thickBot="1">
      <c r="B20" s="866" t="s">
        <v>990</v>
      </c>
      <c r="C20" s="867" t="s">
        <v>221</v>
      </c>
      <c r="D20" s="863" t="s">
        <v>1685</v>
      </c>
      <c r="E20" s="864"/>
      <c r="F20" s="864"/>
      <c r="G20" s="868"/>
      <c r="K20" s="860"/>
      <c r="M20" s="860"/>
    </row>
    <row r="21" spans="2:13" ht="15" thickBot="1">
      <c r="K21" s="860"/>
      <c r="M21" s="860"/>
    </row>
    <row r="22" spans="2:13" ht="15" thickBot="1">
      <c r="B22" s="857" t="s">
        <v>1664</v>
      </c>
      <c r="C22" s="872"/>
      <c r="D22" s="873"/>
      <c r="E22" s="874"/>
      <c r="F22" s="874"/>
      <c r="K22" s="860"/>
      <c r="M22" s="860"/>
    </row>
    <row r="23" spans="2:13">
      <c r="B23" s="861" t="s">
        <v>754</v>
      </c>
      <c r="C23" s="875" t="s">
        <v>401</v>
      </c>
      <c r="D23" s="876" t="s">
        <v>1687</v>
      </c>
      <c r="E23" s="877"/>
      <c r="F23" s="877"/>
      <c r="G23" s="868"/>
      <c r="H23" s="670" t="s">
        <v>1679</v>
      </c>
      <c r="K23" s="860"/>
      <c r="M23" s="860"/>
    </row>
    <row r="24" spans="2:13">
      <c r="B24" s="861" t="s">
        <v>755</v>
      </c>
      <c r="C24" s="875" t="s">
        <v>747</v>
      </c>
      <c r="D24" s="876" t="s">
        <v>1688</v>
      </c>
      <c r="E24" s="877"/>
      <c r="F24" s="877"/>
      <c r="G24" s="868"/>
      <c r="H24" s="670" t="s">
        <v>1679</v>
      </c>
      <c r="K24" s="860"/>
      <c r="M24" s="860"/>
    </row>
    <row r="25" spans="2:13">
      <c r="B25" s="861" t="s">
        <v>756</v>
      </c>
      <c r="C25" s="875" t="s">
        <v>402</v>
      </c>
      <c r="D25" s="876" t="s">
        <v>1689</v>
      </c>
      <c r="E25" s="877"/>
      <c r="F25" s="877"/>
      <c r="G25" s="868"/>
      <c r="H25" s="670" t="s">
        <v>1679</v>
      </c>
      <c r="K25" s="860"/>
      <c r="M25" s="860"/>
    </row>
    <row r="26" spans="2:13">
      <c r="B26" s="861" t="s">
        <v>757</v>
      </c>
      <c r="C26" s="875" t="s">
        <v>447</v>
      </c>
      <c r="D26" s="876" t="s">
        <v>1690</v>
      </c>
      <c r="E26" s="877"/>
      <c r="F26" s="877"/>
      <c r="G26" s="868"/>
      <c r="H26" s="670" t="s">
        <v>1679</v>
      </c>
      <c r="K26" s="860"/>
      <c r="M26" s="860"/>
    </row>
    <row r="27" spans="2:13">
      <c r="B27" s="861" t="s">
        <v>758</v>
      </c>
      <c r="C27" s="875" t="s">
        <v>448</v>
      </c>
      <c r="D27" s="876" t="s">
        <v>1691</v>
      </c>
      <c r="E27" s="877"/>
      <c r="F27" s="877"/>
      <c r="G27" s="878"/>
      <c r="H27" s="670" t="s">
        <v>1679</v>
      </c>
      <c r="K27" s="860"/>
      <c r="M27" s="860"/>
    </row>
    <row r="28" spans="2:13">
      <c r="B28" s="861" t="s">
        <v>759</v>
      </c>
      <c r="C28" s="875" t="s">
        <v>449</v>
      </c>
      <c r="D28" s="876" t="s">
        <v>1692</v>
      </c>
      <c r="E28" s="877"/>
      <c r="F28" s="877"/>
      <c r="G28" s="868"/>
      <c r="H28" s="670" t="s">
        <v>1679</v>
      </c>
      <c r="K28" s="860"/>
      <c r="M28" s="860"/>
    </row>
    <row r="29" spans="2:13" ht="15" thickBot="1">
      <c r="B29" s="866" t="s">
        <v>1693</v>
      </c>
      <c r="C29" s="879" t="s">
        <v>450</v>
      </c>
      <c r="D29" s="876" t="s">
        <v>1690</v>
      </c>
      <c r="E29" s="877"/>
      <c r="F29" s="877"/>
      <c r="G29" s="868"/>
      <c r="H29" s="670" t="s">
        <v>1679</v>
      </c>
      <c r="K29" s="860"/>
      <c r="M29" s="860"/>
    </row>
    <row r="30" spans="2:13" ht="15" thickBot="1">
      <c r="K30" s="860"/>
      <c r="M30" s="860"/>
    </row>
    <row r="31" spans="2:13" ht="15" thickBot="1">
      <c r="B31" s="857" t="s">
        <v>23</v>
      </c>
      <c r="C31" s="858"/>
      <c r="D31" s="856"/>
      <c r="E31" s="859"/>
      <c r="F31" s="859"/>
      <c r="K31" s="860"/>
      <c r="M31" s="860"/>
    </row>
    <row r="32" spans="2:13" ht="15" thickBot="1">
      <c r="B32" s="866" t="s">
        <v>13</v>
      </c>
      <c r="C32" s="879" t="s">
        <v>497</v>
      </c>
      <c r="D32" s="876" t="s">
        <v>1694</v>
      </c>
      <c r="E32" s="877"/>
      <c r="F32" s="877"/>
      <c r="G32" s="868"/>
      <c r="H32" s="670" t="s">
        <v>1679</v>
      </c>
      <c r="K32" s="860"/>
      <c r="M32" s="860"/>
    </row>
    <row r="33" spans="2:13" ht="15" thickBot="1">
      <c r="K33" s="860"/>
      <c r="M33" s="860"/>
    </row>
    <row r="34" spans="2:13" ht="15" thickBot="1">
      <c r="B34" s="857" t="s">
        <v>24</v>
      </c>
      <c r="C34" s="858"/>
      <c r="D34" s="856"/>
      <c r="E34" s="859"/>
      <c r="F34" s="859"/>
      <c r="K34" s="860"/>
      <c r="M34" s="860"/>
    </row>
    <row r="35" spans="2:13">
      <c r="B35" s="861" t="s">
        <v>14</v>
      </c>
      <c r="C35" s="875" t="s">
        <v>1695</v>
      </c>
      <c r="D35" s="880" t="s">
        <v>1696</v>
      </c>
      <c r="E35" s="877"/>
      <c r="F35" s="877"/>
      <c r="G35" s="868"/>
      <c r="K35" s="860"/>
      <c r="M35" s="860"/>
    </row>
    <row r="36" spans="2:13" ht="15" thickBot="1">
      <c r="B36" s="866" t="s">
        <v>15</v>
      </c>
      <c r="C36" s="879" t="s">
        <v>1697</v>
      </c>
      <c r="D36" s="876" t="s">
        <v>1698</v>
      </c>
      <c r="E36" s="877"/>
      <c r="F36" s="877"/>
      <c r="G36" s="868"/>
      <c r="H36" s="670" t="s">
        <v>1679</v>
      </c>
      <c r="K36" s="860"/>
      <c r="M36" s="860"/>
    </row>
    <row r="37" spans="2:13" ht="15" thickBot="1">
      <c r="K37" s="860"/>
      <c r="M37" s="860"/>
    </row>
    <row r="38" spans="2:13" ht="15" thickBot="1">
      <c r="B38" s="881" t="s">
        <v>1665</v>
      </c>
      <c r="C38" s="882"/>
      <c r="D38" s="856"/>
      <c r="E38" s="855"/>
      <c r="F38" s="855"/>
      <c r="K38" s="860"/>
      <c r="M38" s="860"/>
    </row>
    <row r="39" spans="2:13">
      <c r="B39" s="861" t="s">
        <v>1699</v>
      </c>
      <c r="C39" s="875" t="s">
        <v>1700</v>
      </c>
      <c r="D39" s="876" t="s">
        <v>1701</v>
      </c>
      <c r="E39" s="877"/>
      <c r="F39" s="877"/>
      <c r="G39" s="868"/>
      <c r="K39" s="860"/>
      <c r="M39" s="860"/>
    </row>
    <row r="40" spans="2:13">
      <c r="B40" s="861" t="s">
        <v>1702</v>
      </c>
      <c r="C40" s="875" t="s">
        <v>1703</v>
      </c>
      <c r="D40" s="876" t="s">
        <v>1701</v>
      </c>
      <c r="E40" s="877"/>
      <c r="F40" s="877"/>
      <c r="G40" s="868"/>
      <c r="K40" s="860"/>
      <c r="M40" s="860"/>
    </row>
    <row r="41" spans="2:13">
      <c r="B41" s="883" t="s">
        <v>16</v>
      </c>
      <c r="C41" s="884" t="s">
        <v>498</v>
      </c>
      <c r="D41" s="885" t="s">
        <v>1516</v>
      </c>
      <c r="E41" s="877"/>
      <c r="F41" s="877"/>
      <c r="G41" s="868"/>
      <c r="K41" s="860"/>
      <c r="M41" s="860"/>
    </row>
    <row r="42" spans="2:13">
      <c r="B42" s="861" t="s">
        <v>1704</v>
      </c>
      <c r="C42" s="875" t="s">
        <v>1705</v>
      </c>
      <c r="D42" s="876" t="s">
        <v>1706</v>
      </c>
      <c r="E42" s="877"/>
      <c r="F42" s="877"/>
      <c r="G42" s="868"/>
      <c r="K42" s="860"/>
      <c r="M42" s="860"/>
    </row>
    <row r="43" spans="2:13">
      <c r="B43" s="861" t="s">
        <v>1707</v>
      </c>
      <c r="C43" s="875" t="s">
        <v>1708</v>
      </c>
      <c r="D43" s="876" t="s">
        <v>1706</v>
      </c>
      <c r="E43" s="877"/>
      <c r="F43" s="877"/>
      <c r="G43" s="868"/>
      <c r="K43" s="860"/>
      <c r="M43" s="860"/>
    </row>
    <row r="44" spans="2:13" ht="15" thickBot="1">
      <c r="B44" s="866" t="s">
        <v>17</v>
      </c>
      <c r="C44" s="879" t="s">
        <v>499</v>
      </c>
      <c r="D44" s="876" t="s">
        <v>1709</v>
      </c>
      <c r="E44" s="877"/>
      <c r="F44" s="877"/>
      <c r="G44" s="868"/>
      <c r="K44" s="860"/>
      <c r="M44" s="860"/>
    </row>
    <row r="45" spans="2:13" ht="15" thickBot="1">
      <c r="K45" s="860"/>
      <c r="M45" s="860"/>
    </row>
    <row r="46" spans="2:13" ht="15" thickBot="1">
      <c r="B46" s="857" t="s">
        <v>1666</v>
      </c>
      <c r="C46" s="858"/>
      <c r="D46" s="856"/>
      <c r="E46" s="859"/>
      <c r="F46" s="859"/>
      <c r="K46" s="860"/>
      <c r="M46" s="860"/>
    </row>
    <row r="47" spans="2:13">
      <c r="B47" s="861" t="s">
        <v>1710</v>
      </c>
      <c r="C47" s="886" t="s">
        <v>1711</v>
      </c>
      <c r="D47" s="876" t="s">
        <v>1712</v>
      </c>
      <c r="E47" s="877"/>
      <c r="F47" s="877"/>
      <c r="G47" s="868"/>
      <c r="K47" s="860"/>
      <c r="M47" s="860"/>
    </row>
    <row r="48" spans="2:13" ht="15" thickBot="1">
      <c r="B48" s="866" t="s">
        <v>1713</v>
      </c>
      <c r="C48" s="879" t="s">
        <v>1714</v>
      </c>
      <c r="D48" s="876" t="s">
        <v>1712</v>
      </c>
      <c r="E48" s="877"/>
      <c r="F48" s="877"/>
      <c r="G48" s="868"/>
      <c r="K48" s="860"/>
      <c r="M48" s="860"/>
    </row>
    <row r="49" spans="2:13" ht="15" thickBot="1">
      <c r="K49" s="860"/>
      <c r="M49" s="860"/>
    </row>
    <row r="50" spans="2:13" ht="15" thickBot="1">
      <c r="B50" s="881" t="s">
        <v>1715</v>
      </c>
      <c r="C50" s="882"/>
      <c r="D50" s="856"/>
      <c r="E50" s="855"/>
      <c r="F50" s="855"/>
      <c r="K50" s="860"/>
    </row>
    <row r="51" spans="2:13">
      <c r="B51" s="861" t="s">
        <v>760</v>
      </c>
      <c r="C51" s="875" t="s">
        <v>586</v>
      </c>
      <c r="D51" s="876" t="s">
        <v>1716</v>
      </c>
      <c r="E51" s="877"/>
      <c r="F51" s="877"/>
      <c r="G51" s="868"/>
      <c r="K51" s="860"/>
    </row>
    <row r="52" spans="2:13">
      <c r="B52" s="861" t="s">
        <v>1717</v>
      </c>
      <c r="C52" s="875" t="s">
        <v>587</v>
      </c>
      <c r="D52" s="876" t="s">
        <v>1718</v>
      </c>
      <c r="E52" s="877"/>
      <c r="F52" s="877"/>
      <c r="G52" s="868"/>
      <c r="K52" s="860"/>
    </row>
    <row r="53" spans="2:13">
      <c r="B53" s="861" t="s">
        <v>761</v>
      </c>
      <c r="C53" s="875" t="s">
        <v>588</v>
      </c>
      <c r="D53" s="876" t="s">
        <v>1719</v>
      </c>
      <c r="E53" s="877"/>
      <c r="F53" s="877"/>
      <c r="G53" s="868"/>
      <c r="K53" s="860"/>
    </row>
    <row r="54" spans="2:13">
      <c r="B54" s="861" t="s">
        <v>1720</v>
      </c>
      <c r="C54" s="875" t="s">
        <v>1721</v>
      </c>
      <c r="D54" s="876" t="s">
        <v>1722</v>
      </c>
      <c r="E54" s="877"/>
      <c r="F54" s="877"/>
      <c r="G54" s="868"/>
      <c r="K54" s="860"/>
    </row>
    <row r="55" spans="2:13">
      <c r="B55" s="861" t="s">
        <v>1723</v>
      </c>
      <c r="C55" s="875" t="s">
        <v>1724</v>
      </c>
      <c r="D55" s="876" t="s">
        <v>1722</v>
      </c>
      <c r="E55" s="877"/>
      <c r="F55" s="877"/>
      <c r="G55" s="868"/>
      <c r="K55" s="860"/>
    </row>
    <row r="56" spans="2:13">
      <c r="B56" s="861" t="s">
        <v>762</v>
      </c>
      <c r="C56" s="875" t="s">
        <v>589</v>
      </c>
      <c r="D56" s="876" t="s">
        <v>1725</v>
      </c>
      <c r="E56" s="877"/>
      <c r="F56" s="877"/>
      <c r="G56" s="868"/>
      <c r="K56" s="860"/>
    </row>
    <row r="57" spans="2:13">
      <c r="B57" s="861" t="s">
        <v>763</v>
      </c>
      <c r="C57" s="875" t="s">
        <v>590</v>
      </c>
      <c r="D57" s="876" t="s">
        <v>1726</v>
      </c>
      <c r="E57" s="877"/>
      <c r="F57" s="877"/>
      <c r="G57" s="868"/>
      <c r="K57" s="860"/>
    </row>
    <row r="58" spans="2:13">
      <c r="B58" s="887" t="s">
        <v>764</v>
      </c>
      <c r="C58" s="884" t="s">
        <v>591</v>
      </c>
      <c r="D58" s="876" t="s">
        <v>1727</v>
      </c>
      <c r="E58" s="877"/>
      <c r="F58" s="877"/>
      <c r="G58" s="868"/>
      <c r="K58" s="860"/>
    </row>
    <row r="59" spans="2:13" ht="15" thickBot="1">
      <c r="B59" s="866" t="s">
        <v>765</v>
      </c>
      <c r="C59" s="879" t="s">
        <v>592</v>
      </c>
      <c r="D59" s="876" t="s">
        <v>1728</v>
      </c>
      <c r="E59" s="877"/>
      <c r="F59" s="877"/>
      <c r="G59" s="868"/>
      <c r="K59" s="860"/>
    </row>
    <row r="60" spans="2:13" ht="15" thickBot="1">
      <c r="K60" s="860"/>
    </row>
    <row r="61" spans="2:13" ht="15" thickBot="1">
      <c r="B61" s="881" t="s">
        <v>25</v>
      </c>
      <c r="C61" s="882"/>
      <c r="D61" s="856"/>
      <c r="E61" s="855"/>
      <c r="F61" s="855"/>
      <c r="K61" s="860"/>
    </row>
    <row r="62" spans="2:13">
      <c r="B62" s="861" t="s">
        <v>766</v>
      </c>
      <c r="C62" s="875" t="s">
        <v>647</v>
      </c>
      <c r="D62" s="876" t="s">
        <v>1729</v>
      </c>
      <c r="E62" s="877"/>
      <c r="F62" s="877"/>
      <c r="G62" s="868"/>
      <c r="K62" s="860"/>
    </row>
    <row r="63" spans="2:13">
      <c r="B63" s="887" t="s">
        <v>767</v>
      </c>
      <c r="C63" s="884" t="s">
        <v>987</v>
      </c>
      <c r="D63" s="876" t="s">
        <v>1730</v>
      </c>
      <c r="E63" s="877"/>
      <c r="F63" s="877"/>
      <c r="G63" s="868"/>
      <c r="K63" s="860"/>
    </row>
    <row r="64" spans="2:13">
      <c r="B64" s="861" t="s">
        <v>768</v>
      </c>
      <c r="C64" s="875" t="s">
        <v>648</v>
      </c>
      <c r="D64" s="876" t="s">
        <v>1731</v>
      </c>
      <c r="E64" s="877"/>
      <c r="F64" s="877"/>
      <c r="G64" s="868"/>
      <c r="H64" s="670" t="s">
        <v>1679</v>
      </c>
    </row>
    <row r="65" spans="2:13">
      <c r="B65" s="861" t="s">
        <v>769</v>
      </c>
      <c r="C65" s="875" t="s">
        <v>649</v>
      </c>
      <c r="D65" s="876" t="s">
        <v>1732</v>
      </c>
      <c r="E65" s="877"/>
      <c r="F65" s="877"/>
      <c r="G65" s="868"/>
      <c r="H65" s="670" t="s">
        <v>1679</v>
      </c>
    </row>
    <row r="66" spans="2:13" ht="15" thickBot="1">
      <c r="B66" s="866" t="s">
        <v>770</v>
      </c>
      <c r="C66" s="879" t="s">
        <v>650</v>
      </c>
      <c r="D66" s="876" t="s">
        <v>1733</v>
      </c>
      <c r="E66" s="877"/>
      <c r="F66" s="877"/>
    </row>
    <row r="67" spans="2:13" ht="15" thickBot="1"/>
    <row r="68" spans="2:13" ht="15" thickBot="1">
      <c r="B68" s="881" t="s">
        <v>1668</v>
      </c>
      <c r="C68" s="882"/>
      <c r="D68" s="856"/>
      <c r="E68" s="855"/>
      <c r="F68" s="855"/>
    </row>
    <row r="69" spans="2:13">
      <c r="B69" s="861" t="s">
        <v>6</v>
      </c>
      <c r="C69" s="886" t="s">
        <v>681</v>
      </c>
      <c r="D69" s="876" t="s">
        <v>753</v>
      </c>
      <c r="E69" s="877"/>
      <c r="F69" s="877"/>
      <c r="G69" s="868"/>
      <c r="H69" s="670" t="s">
        <v>1679</v>
      </c>
    </row>
    <row r="70" spans="2:13">
      <c r="B70" s="861" t="s">
        <v>1734</v>
      </c>
      <c r="C70" s="875" t="s">
        <v>682</v>
      </c>
      <c r="D70" s="876" t="s">
        <v>1735</v>
      </c>
      <c r="E70" s="877"/>
      <c r="F70" s="877"/>
      <c r="G70" s="868"/>
      <c r="H70" s="670" t="s">
        <v>1679</v>
      </c>
    </row>
    <row r="71" spans="2:13">
      <c r="B71" s="861" t="s">
        <v>1736</v>
      </c>
      <c r="C71" s="875" t="s">
        <v>683</v>
      </c>
      <c r="D71" s="876" t="s">
        <v>1737</v>
      </c>
      <c r="E71" s="877"/>
      <c r="F71" s="877"/>
      <c r="G71" s="868"/>
      <c r="H71" s="670" t="s">
        <v>1679</v>
      </c>
    </row>
    <row r="72" spans="2:13">
      <c r="B72" s="861" t="s">
        <v>7</v>
      </c>
      <c r="C72" s="875" t="s">
        <v>684</v>
      </c>
      <c r="D72" s="876" t="s">
        <v>1738</v>
      </c>
      <c r="E72" s="877"/>
      <c r="F72" s="877"/>
      <c r="G72" s="868"/>
      <c r="H72" s="670" t="s">
        <v>1679</v>
      </c>
    </row>
    <row r="73" spans="2:13" ht="15" thickBot="1">
      <c r="B73" s="866" t="s">
        <v>8</v>
      </c>
      <c r="C73" s="867" t="s">
        <v>748</v>
      </c>
      <c r="D73" s="863" t="s">
        <v>1739</v>
      </c>
      <c r="E73" s="864"/>
      <c r="F73" s="864"/>
      <c r="G73" s="868"/>
      <c r="H73" s="670" t="s">
        <v>1679</v>
      </c>
    </row>
    <row r="74" spans="2:13" ht="15" thickBot="1"/>
    <row r="75" spans="2:13" ht="15" thickBot="1">
      <c r="B75" s="857" t="s">
        <v>1669</v>
      </c>
      <c r="C75" s="858"/>
      <c r="D75" s="856"/>
      <c r="E75" s="859"/>
      <c r="F75" s="859"/>
      <c r="K75" s="860"/>
      <c r="M75" s="860"/>
    </row>
    <row r="76" spans="2:13">
      <c r="B76" s="861" t="s">
        <v>1740</v>
      </c>
      <c r="C76" s="862" t="s">
        <v>1741</v>
      </c>
      <c r="D76" s="863" t="s">
        <v>780</v>
      </c>
      <c r="E76" s="864"/>
      <c r="F76" s="864"/>
      <c r="G76" s="868"/>
      <c r="H76" s="670" t="s">
        <v>1679</v>
      </c>
      <c r="K76" s="860"/>
      <c r="M76" s="860"/>
    </row>
    <row r="77" spans="2:13">
      <c r="B77" s="861" t="s">
        <v>3</v>
      </c>
      <c r="C77" s="871" t="s">
        <v>740</v>
      </c>
      <c r="D77" s="863" t="s">
        <v>780</v>
      </c>
      <c r="E77" s="864"/>
      <c r="F77" s="864"/>
      <c r="G77" s="868"/>
      <c r="H77" s="670" t="s">
        <v>1679</v>
      </c>
      <c r="K77" s="860"/>
      <c r="M77" s="860"/>
    </row>
    <row r="78" spans="2:13" ht="15" thickBot="1">
      <c r="B78" s="866" t="s">
        <v>4</v>
      </c>
      <c r="C78" s="867" t="s">
        <v>5</v>
      </c>
      <c r="D78" s="863" t="s">
        <v>781</v>
      </c>
      <c r="E78" s="864"/>
      <c r="F78" s="864"/>
      <c r="G78" s="868"/>
      <c r="H78" s="670" t="s">
        <v>1679</v>
      </c>
      <c r="K78" s="860"/>
      <c r="M78" s="860"/>
    </row>
    <row r="79" spans="2:13" ht="15" thickBot="1">
      <c r="C79" s="864"/>
      <c r="D79" s="863"/>
      <c r="E79" s="864"/>
      <c r="F79" s="864"/>
      <c r="K79" s="860"/>
      <c r="M79" s="860"/>
    </row>
    <row r="80" spans="2:13" ht="15" thickBot="1">
      <c r="B80" s="857" t="s">
        <v>1670</v>
      </c>
      <c r="C80" s="858"/>
      <c r="D80" s="856"/>
      <c r="E80" s="859"/>
      <c r="F80" s="859"/>
      <c r="K80" s="860"/>
      <c r="M80" s="860"/>
    </row>
    <row r="81" spans="2:13" ht="15" thickBot="1">
      <c r="B81" s="888" t="s">
        <v>750</v>
      </c>
      <c r="C81" s="889" t="s">
        <v>751</v>
      </c>
      <c r="D81" s="863" t="s">
        <v>1742</v>
      </c>
      <c r="E81" s="864"/>
      <c r="F81" s="864"/>
      <c r="G81" s="868"/>
      <c r="H81" s="670" t="s">
        <v>1679</v>
      </c>
      <c r="K81" s="860"/>
      <c r="M81" s="860"/>
    </row>
    <row r="82" spans="2:13" ht="15" thickBot="1">
      <c r="C82" s="864"/>
      <c r="D82" s="863"/>
      <c r="E82" s="864"/>
      <c r="F82" s="864"/>
      <c r="K82" s="860"/>
      <c r="M82" s="860"/>
    </row>
    <row r="83" spans="2:13" ht="15" thickBot="1">
      <c r="B83" s="881" t="s">
        <v>1743</v>
      </c>
      <c r="C83" s="882"/>
    </row>
    <row r="84" spans="2:13">
      <c r="B84" s="861" t="s">
        <v>795</v>
      </c>
      <c r="C84" s="875" t="s">
        <v>783</v>
      </c>
    </row>
    <row r="85" spans="2:13">
      <c r="B85" s="861" t="s">
        <v>796</v>
      </c>
      <c r="C85" s="875" t="s">
        <v>784</v>
      </c>
    </row>
    <row r="86" spans="2:13">
      <c r="B86" s="861" t="s">
        <v>797</v>
      </c>
      <c r="C86" s="875" t="s">
        <v>785</v>
      </c>
    </row>
    <row r="87" spans="2:13">
      <c r="B87" s="861" t="s">
        <v>798</v>
      </c>
      <c r="C87" s="875" t="s">
        <v>786</v>
      </c>
    </row>
    <row r="88" spans="2:13">
      <c r="B88" s="861" t="s">
        <v>799</v>
      </c>
      <c r="C88" s="875" t="s">
        <v>787</v>
      </c>
    </row>
    <row r="89" spans="2:13">
      <c r="B89" s="861" t="s">
        <v>800</v>
      </c>
      <c r="C89" s="875" t="s">
        <v>788</v>
      </c>
    </row>
    <row r="90" spans="2:13">
      <c r="B90" s="861" t="s">
        <v>792</v>
      </c>
      <c r="C90" s="875" t="s">
        <v>789</v>
      </c>
    </row>
    <row r="91" spans="2:13">
      <c r="B91" s="861" t="s">
        <v>793</v>
      </c>
      <c r="C91" s="875" t="s">
        <v>790</v>
      </c>
    </row>
    <row r="92" spans="2:13">
      <c r="B92" s="861" t="s">
        <v>794</v>
      </c>
      <c r="C92" s="875" t="s">
        <v>791</v>
      </c>
    </row>
    <row r="93" spans="2:13">
      <c r="B93" s="861" t="s">
        <v>1744</v>
      </c>
      <c r="C93" s="875" t="s">
        <v>1549</v>
      </c>
    </row>
    <row r="94" spans="2:13">
      <c r="B94" s="861" t="s">
        <v>1745</v>
      </c>
      <c r="C94" s="875" t="s">
        <v>1554</v>
      </c>
    </row>
    <row r="95" spans="2:13" ht="15" thickBot="1">
      <c r="B95" s="866" t="s">
        <v>1746</v>
      </c>
      <c r="C95" s="867" t="s">
        <v>1555</v>
      </c>
      <c r="D95" s="863"/>
      <c r="E95" s="864"/>
      <c r="F95" s="864"/>
      <c r="G95" s="868"/>
    </row>
    <row r="96" spans="2:13" ht="15" thickBot="1"/>
    <row r="97" spans="2:3" ht="15" thickBot="1">
      <c r="B97" s="857" t="s">
        <v>1748</v>
      </c>
      <c r="C97" s="858"/>
    </row>
    <row r="98" spans="2:3" ht="15" thickBot="1">
      <c r="B98" s="888" t="s">
        <v>1747</v>
      </c>
      <c r="C98" s="889" t="s">
        <v>1517</v>
      </c>
    </row>
  </sheetData>
  <hyperlinks>
    <hyperlink ref="B6" location="'EU OV1'!A3" display="EU OV1" xr:uid="{06B1AF9D-B4C7-4DD0-A52A-F27D263169E6}"/>
    <hyperlink ref="B7" location="'EU KM1'!A3" display="EU KM1" xr:uid="{A6280621-EDA5-4B64-A1BF-3107679B8AA4}"/>
    <hyperlink ref="B10" location="'EU CC1'!A3" display="EU CC1" xr:uid="{4D648600-8235-4ABE-B43D-B38822C0D85F}"/>
    <hyperlink ref="B14" location="'EU CCyB1'!A3" display="EU CCyB1" xr:uid="{F767A966-A42E-41E7-BD3E-BB13168B605F}"/>
    <hyperlink ref="B15" location="'EU CCyB2'!A3" display="EU CCyB2" xr:uid="{E5322DEB-9D94-40EB-B70A-245FE675FA24}"/>
    <hyperlink ref="B18" location="'EU LR1'!A3" display="EU LR1" xr:uid="{89375813-D9CF-417F-AF59-19273237E472}"/>
    <hyperlink ref="B19" location="'EU LR2'!A3" display="EU LR2" xr:uid="{0D3E0BDF-1502-4314-B7D6-9FE27CE5F4A6}"/>
    <hyperlink ref="B20" location="'EU LR3'!A3" display="EU LR3" xr:uid="{0D1E3132-9516-4B57-B41B-C3B8E9278C7C}"/>
    <hyperlink ref="B76" location="'EU LIQ1'!A3" display="EU LIQ1 incl. LIQB" xr:uid="{99A87E74-4B61-4F72-9994-8952F0C229A0}"/>
    <hyperlink ref="B78" location="'EU LIQ2'!A3" display="EU LIQ2" xr:uid="{7992690A-6DF7-4C82-AF04-66E1F3C4173A}"/>
    <hyperlink ref="B23" location="'EU CR1'!A3" display="EU CR1" xr:uid="{4294238D-B708-41F9-A025-81DAC212378A}"/>
    <hyperlink ref="B24" location="'EU CR1-A'!A3" display="EU CR1-A" xr:uid="{BEFE16C5-92EF-42F0-874B-F17BD19E700B}"/>
    <hyperlink ref="B25" location="'EU CR2'!A3" display="EU CR2" xr:uid="{789C4A90-9ECC-45DC-84BF-7BA2CAA8C973}"/>
    <hyperlink ref="B26" location="'EU CQ1'!A3" display="EU CQ1" xr:uid="{0827B91C-0A45-489F-AD79-B829D460B1C1}"/>
    <hyperlink ref="B27" location="'EU CQ4'!A3" display="EU CQ4" xr:uid="{551B42E3-E1B0-41F9-AB4D-43038906C787}"/>
    <hyperlink ref="B28" location="'EU CQ5'!A3" display="EU CQ5" xr:uid="{4FE7FA1F-B2E9-4BEC-9308-B11079360FFC}"/>
    <hyperlink ref="B29" location="'EU CQ7'!A3" display="EU CQ7 " xr:uid="{A1C33D29-645B-4DFE-B393-23D2EBECB5E2}"/>
    <hyperlink ref="B32" location="'EU CR3'!A3" display="EU CR3" xr:uid="{57F7D3E4-F5C4-4DEE-A071-65057867E4AD}"/>
    <hyperlink ref="B35" location="'EU CR4'!A3" display="EU CR4" xr:uid="{8694F634-A5BD-4F34-84AF-E079FD34F75F}"/>
    <hyperlink ref="B36" location="'EU CR5'!A3" display="EU CR5" xr:uid="{09D43D35-60ED-42E3-B656-49D2A0E5B4CD}"/>
    <hyperlink ref="B39" location="'EU CR6-B'!A3" display="EU CR6 A-IRB" xr:uid="{E5D0F27D-9109-41EE-B280-17F680BD9007}"/>
    <hyperlink ref="B40" location="'EU CR6-B'!A93" display="EU CR6 F-IRB" xr:uid="{07E471B9-DF73-4C48-8ACD-165C8FC83CD0}"/>
    <hyperlink ref="B41" location="Index!A3" display="EU CR7" xr:uid="{D1EE1C80-1E4A-4436-B2C4-BC6B01A21479}"/>
    <hyperlink ref="B42" location="'EU CR7-A'!A3" display="EU CR7-A - A-IRB" xr:uid="{53DAA9B6-C6D3-493B-B3D4-9CBD90E67299}"/>
    <hyperlink ref="B43" location="'EU CR7-A'!A25" display="EU CR7-A - F-IRB" xr:uid="{CDD60EA1-20ED-415E-B9E7-1B1D3E163280}"/>
    <hyperlink ref="B44" location="'EU CR8'!A3" display="EU CR8" xr:uid="{0FEA4643-544D-4F3D-8854-3DCBE6BA2E99}"/>
    <hyperlink ref="B48" location="'EU CR10 Equity'!A3" display="EU CR10 Equity" xr:uid="{29F0A9FB-AAE5-4B4B-ACF6-97A1A545F521}"/>
    <hyperlink ref="B47" location="'EU CR10 SL'!A3" display="EU CR10 SL" xr:uid="{07D98D9D-2642-4158-BF72-2F29857CD6BD}"/>
    <hyperlink ref="B51" location="'EU CCR1'!A3" display="EU CCR1" xr:uid="{3B3A0AB1-D47C-4251-9A9E-AB1680546687}"/>
    <hyperlink ref="B52" location="'EU CCR2 '!A3" display="EU CCR2 " xr:uid="{3B541D80-DB08-4EB0-A6A1-D1DA6042B704}"/>
    <hyperlink ref="B53" location="'EU CCR3'!A3" display="EU CCR3" xr:uid="{1495848D-AD83-4B19-AF05-BE21D9533C12}"/>
    <hyperlink ref="B54" location="'EU CCR4 - F-IRB'!A3" display="EU CCR4 - F-IRB" xr:uid="{1E4FC0EA-4688-4197-AF4E-78C206108948}"/>
    <hyperlink ref="B55" location="'EU CCR4 - A-IRB'!A3" display="EU CCR4 - A-IRB" xr:uid="{576A603C-31F7-4217-ADEB-53DC083E67E6}"/>
    <hyperlink ref="B56" location="'EU CCR5'!A3" display="EU CCR5" xr:uid="{F1F60EB7-26AD-4187-A8ED-07E49CC18E74}"/>
    <hyperlink ref="B57" location="'EU CCR6'!A3" display="EU CCR6" xr:uid="{91A75971-91F1-463A-A8F2-B50EA497F2DC}"/>
    <hyperlink ref="B59" location="'EU CCR8'!A3" display="EU CCR8" xr:uid="{37C2E98F-845B-4BCC-B419-7772CE4556BC}"/>
    <hyperlink ref="B62" location="'EU SEC1'!A3" display="EU SEC1" xr:uid="{E11ED857-8546-46C9-9B02-5BAA483743C2}"/>
    <hyperlink ref="B63" location="'EU SEC2'!A1" display="EU SEC2" xr:uid="{55C95D20-CC92-474B-88F1-F0276D1A7DCA}"/>
    <hyperlink ref="B64" location="'EU SEC3'!A3" display="EU SEC3" xr:uid="{1AC6EF19-367A-4CD1-8CAD-183397F9553A}"/>
    <hyperlink ref="B65" location="'EU SEC4'!A3" display="EU SEC4" xr:uid="{1D1C9BF2-9566-4C12-9258-7BE7A1A4782B}"/>
    <hyperlink ref="B66" location="'EU SEC5'!A3" display="EU SEC5" xr:uid="{35F84E50-7586-466B-9BD2-9FB9F5D0D98E}"/>
    <hyperlink ref="B69" location="'EU MR1'!A3" display="EU MR1" xr:uid="{76B2D331-56F8-44D6-A4AB-0341DAC4341C}"/>
    <hyperlink ref="B70" location="'EU MR2-A'!A3" display="EU MR2-A" xr:uid="{C934A82F-60C9-4BDB-A431-7CD1FDEE44D3}"/>
    <hyperlink ref="B71" location="'EU MR2-B'!A3" display="EU MR2-B" xr:uid="{0AF1B96A-9356-4D2A-BAB7-56B78B10A41C}"/>
    <hyperlink ref="B72" location="'EU MR3'!A3" display="EU MR3" xr:uid="{9485CCD0-64EA-42F8-A8F5-2096F32E351B}"/>
    <hyperlink ref="B11" location="'EU CC2'!A3" display="EU CC2" xr:uid="{DEF3689E-8B57-448E-9A2E-80A5527DCBB6}"/>
    <hyperlink ref="B81" location="'EU IRRBB1'!A3" display="EU IRRBB1" xr:uid="{7B07A5CF-0429-49BC-8388-4DD416F28E3E}"/>
    <hyperlink ref="B73" location="'EU MR4'!A3" display="EU MR4" xr:uid="{9AE6CB2A-2CE0-47D7-AE55-7FB8E8B15A92}"/>
    <hyperlink ref="B58" location="'EU CCR7'!A1" display="EU CCR7" xr:uid="{54997B0A-9396-4239-B1D0-C0957545CAAF}"/>
    <hyperlink ref="B77" location="'EU LIQ1'!A3" display="EU LIQB" xr:uid="{ED99F49D-9F22-4267-94DD-FAD18EB3369A}"/>
    <hyperlink ref="B84" location="'1.CC Transition risk-Banking b.'!A3" display="Template 1" xr:uid="{0172032D-A9D1-4EC5-88A7-555F9E3E8051}"/>
    <hyperlink ref="B90" location="'7.Mitigating actions-GAR assets'!A3" display="Template 7" xr:uid="{5081FD78-BE36-46B8-ADCA-6B731A11C9B7}"/>
    <hyperlink ref="B91" location="'8.Mitigating actions - GAR %'!A3" display="Template 8" xr:uid="{5EAE90EA-C39A-490D-8BEC-4F4B2EEC1D4B}"/>
    <hyperlink ref="B92" location="'10.Other mitigating actions'!A3" display="Template 10" xr:uid="{4FEA6787-AEAB-4EC7-B7E8-FF721FDA0213}"/>
    <hyperlink ref="B93" location="'Qualitative-Environmental risk'!A3" display="Environmental risk" xr:uid="{3F1E149E-D470-47C3-AC98-27BF8C84C778}"/>
    <hyperlink ref="B94" location="'Qualitative-Social risk'!A3" display="Social risk" xr:uid="{EA46017A-8F95-4911-A431-046CD949FD0A}"/>
    <hyperlink ref="B95" location="'Qualitative-Governance risk'!A3" display="Governance risk" xr:uid="{9645EF5D-A008-44C8-8466-224883F59FF5}"/>
    <hyperlink ref="B85" location="'2.CC Trans-BB.RE collateral'!A3" display="Template 2" xr:uid="{B342B27F-CAAA-4980-A352-B213E578252C}"/>
    <hyperlink ref="B86" location="'3.CC Trans-BB.alignment metrics'!A3" display="Template 3" xr:uid="{EC8CB69B-1C03-4FFF-9C98-FF0FDEE9F7E0}"/>
    <hyperlink ref="B87" location="'4.CC Transition-toppollutcomp'!A3" display="Template 4" xr:uid="{8787B0FC-4B25-45B1-96B1-4967087D38C6}"/>
    <hyperlink ref="B88" location="'5.CC Physical risk'!A3" display="Template 5" xr:uid="{506A5F90-AF99-486B-96E1-D963CFA64B85}"/>
    <hyperlink ref="B89" location="'6. Summary GAR '!A3" display="Template 6" xr:uid="{7FFBD00C-A459-4DF8-B09C-7236115C94B1}"/>
    <hyperlink ref="B98" location="'EU KM2'!A3" display="EU KM2" xr:uid="{0AB4B3F6-FF1F-4062-8090-A4F980FD9EE3}"/>
  </hyperlinks>
  <pageMargins left="0.7" right="0.7" top="0.75" bottom="0.75" header="0.3" footer="0.3"/>
  <pageSetup paperSize="9" scale="2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26448-17FD-48E9-9DBD-67D15D0E9F6F}">
  <dimension ref="A1:H45"/>
  <sheetViews>
    <sheetView showGridLines="0" zoomScale="80" zoomScaleNormal="80" workbookViewId="0">
      <selection activeCell="C9" sqref="C9"/>
    </sheetView>
  </sheetViews>
  <sheetFormatPr defaultRowHeight="13.2"/>
  <cols>
    <col min="1" max="1" width="10.88671875" style="39" customWidth="1"/>
    <col min="2" max="2" width="65.6640625" style="39" customWidth="1"/>
    <col min="3" max="5" width="21.88671875" style="39" customWidth="1"/>
    <col min="6" max="6" width="8.88671875" style="39"/>
    <col min="7" max="7" width="9.33203125" style="39" bestFit="1" customWidth="1"/>
    <col min="8" max="8" width="8.88671875" style="39"/>
    <col min="9" max="9" width="10.33203125" style="39" bestFit="1" customWidth="1"/>
    <col min="10" max="16384" width="8.88671875" style="39"/>
  </cols>
  <sheetData>
    <row r="1" spans="1:7">
      <c r="A1" s="38" t="s">
        <v>991</v>
      </c>
    </row>
    <row r="3" spans="1:7" ht="24" customHeight="1">
      <c r="A3" s="40" t="s">
        <v>992</v>
      </c>
      <c r="B3" s="41"/>
      <c r="C3" s="42"/>
      <c r="D3" s="42"/>
      <c r="E3" s="42"/>
    </row>
    <row r="4" spans="1:7" ht="18" customHeight="1">
      <c r="A4" s="41"/>
      <c r="B4" s="41"/>
      <c r="C4" s="42"/>
      <c r="D4" s="42"/>
      <c r="E4" s="42"/>
    </row>
    <row r="5" spans="1:7" ht="19.95" customHeight="1">
      <c r="C5" s="42"/>
      <c r="D5" s="42"/>
      <c r="E5" s="43" t="s">
        <v>993</v>
      </c>
    </row>
    <row r="6" spans="1:7" ht="40.200000000000003" customHeight="1">
      <c r="A6" s="596"/>
      <c r="B6" s="597"/>
      <c r="C6" s="897" t="s">
        <v>1023</v>
      </c>
      <c r="D6" s="897"/>
      <c r="E6" s="44" t="s">
        <v>1416</v>
      </c>
    </row>
    <row r="7" spans="1:7" ht="19.95" customHeight="1">
      <c r="A7" s="598"/>
      <c r="B7" s="599"/>
      <c r="C7" s="44" t="s">
        <v>58</v>
      </c>
      <c r="D7" s="44" t="s">
        <v>57</v>
      </c>
      <c r="E7" s="44" t="s">
        <v>56</v>
      </c>
    </row>
    <row r="8" spans="1:7" ht="19.95" customHeight="1">
      <c r="A8" s="600"/>
      <c r="B8" s="601"/>
      <c r="C8" s="706" t="str">
        <f>'Ref Date'!D2</f>
        <v>Jun 24</v>
      </c>
      <c r="D8" s="706">
        <f>EOMONTH(C8,-3)</f>
        <v>45382</v>
      </c>
      <c r="E8" s="45" t="str">
        <f>C8</f>
        <v>Jun 24</v>
      </c>
    </row>
    <row r="9" spans="1:7" ht="19.95" customHeight="1">
      <c r="A9" s="46" t="s">
        <v>730</v>
      </c>
      <c r="B9" s="64" t="s">
        <v>55</v>
      </c>
      <c r="C9" s="733">
        <v>127897.21458171001</v>
      </c>
      <c r="D9" s="733">
        <v>124633.182591</v>
      </c>
      <c r="E9" s="742">
        <v>10231.7771665368</v>
      </c>
    </row>
    <row r="10" spans="1:7" ht="19.95" customHeight="1">
      <c r="A10" s="46" t="s">
        <v>994</v>
      </c>
      <c r="B10" s="75" t="s">
        <v>37</v>
      </c>
      <c r="C10" s="732">
        <v>24795.168621240002</v>
      </c>
      <c r="D10" s="732">
        <v>24120.809207999999</v>
      </c>
      <c r="E10" s="743">
        <v>1983.6134896991998</v>
      </c>
      <c r="G10" s="50"/>
    </row>
    <row r="11" spans="1:7" ht="19.95" customHeight="1">
      <c r="A11" s="46" t="s">
        <v>995</v>
      </c>
      <c r="B11" s="75" t="s">
        <v>54</v>
      </c>
      <c r="C11" s="732">
        <v>53134.082232000001</v>
      </c>
      <c r="D11" s="732">
        <v>51069.401211999997</v>
      </c>
      <c r="E11" s="743">
        <v>4250.7265785600002</v>
      </c>
    </row>
    <row r="12" spans="1:7" ht="19.95" customHeight="1">
      <c r="A12" s="46" t="s">
        <v>996</v>
      </c>
      <c r="B12" s="75" t="s">
        <v>1024</v>
      </c>
      <c r="C12" s="732">
        <v>21173.91691389</v>
      </c>
      <c r="D12" s="732">
        <v>20836.827249000002</v>
      </c>
      <c r="E12" s="743">
        <v>1693.9133531112002</v>
      </c>
    </row>
    <row r="13" spans="1:7" ht="19.95" customHeight="1">
      <c r="A13" s="46" t="s">
        <v>53</v>
      </c>
      <c r="B13" s="75" t="s">
        <v>997</v>
      </c>
      <c r="C13" s="732">
        <v>1614.33590248</v>
      </c>
      <c r="D13" s="732">
        <v>1532.7112689999999</v>
      </c>
      <c r="E13" s="743">
        <v>129.14687219840002</v>
      </c>
    </row>
    <row r="14" spans="1:7" ht="19.95" customHeight="1">
      <c r="A14" s="46" t="s">
        <v>998</v>
      </c>
      <c r="B14" s="75" t="s">
        <v>52</v>
      </c>
      <c r="C14" s="732">
        <v>23527.3109487</v>
      </c>
      <c r="D14" s="732">
        <v>22803.279087999999</v>
      </c>
      <c r="E14" s="743">
        <v>1882.184875896</v>
      </c>
    </row>
    <row r="15" spans="1:7" ht="19.95" customHeight="1">
      <c r="A15" s="46" t="s">
        <v>999</v>
      </c>
      <c r="B15" s="64" t="s">
        <v>51</v>
      </c>
      <c r="C15" s="733">
        <v>1707.9916418900002</v>
      </c>
      <c r="D15" s="733">
        <v>1607.0748639999999</v>
      </c>
      <c r="E15" s="742">
        <v>136.63933135120001</v>
      </c>
    </row>
    <row r="16" spans="1:7" ht="19.95" customHeight="1">
      <c r="A16" s="46" t="s">
        <v>1000</v>
      </c>
      <c r="B16" s="75" t="s">
        <v>37</v>
      </c>
      <c r="C16" s="732">
        <v>968.13954208000007</v>
      </c>
      <c r="D16" s="732">
        <v>963.78179899999998</v>
      </c>
      <c r="E16" s="743">
        <v>77.45116336640001</v>
      </c>
    </row>
    <row r="17" spans="1:8" ht="19.95" customHeight="1">
      <c r="A17" s="46" t="s">
        <v>1001</v>
      </c>
      <c r="B17" s="75" t="s">
        <v>50</v>
      </c>
      <c r="C17" s="732">
        <v>0</v>
      </c>
      <c r="D17" s="732">
        <v>0</v>
      </c>
      <c r="E17" s="743">
        <v>0</v>
      </c>
    </row>
    <row r="18" spans="1:8" ht="19.95" customHeight="1">
      <c r="A18" s="46" t="s">
        <v>49</v>
      </c>
      <c r="B18" s="75" t="s">
        <v>48</v>
      </c>
      <c r="C18" s="732">
        <v>8.7162250299999986</v>
      </c>
      <c r="D18" s="732">
        <v>9.1364339999999995</v>
      </c>
      <c r="E18" s="743">
        <v>0.69729800239999995</v>
      </c>
    </row>
    <row r="19" spans="1:8" ht="19.95" customHeight="1">
      <c r="A19" s="46" t="s">
        <v>47</v>
      </c>
      <c r="B19" s="75" t="s">
        <v>46</v>
      </c>
      <c r="C19" s="732">
        <v>383.16444512999999</v>
      </c>
      <c r="D19" s="732">
        <v>360.26574799999997</v>
      </c>
      <c r="E19" s="743">
        <v>30.653155610399999</v>
      </c>
      <c r="H19" s="50"/>
    </row>
    <row r="20" spans="1:8" ht="19.95" customHeight="1">
      <c r="A20" s="46" t="s">
        <v>1002</v>
      </c>
      <c r="B20" s="75" t="s">
        <v>45</v>
      </c>
      <c r="C20" s="716">
        <v>347.97142964999995</v>
      </c>
      <c r="D20" s="716">
        <v>273.89088299999997</v>
      </c>
      <c r="E20" s="743">
        <v>27.837714372000001</v>
      </c>
    </row>
    <row r="21" spans="1:8" ht="19.95" customHeight="1">
      <c r="A21" s="46" t="s">
        <v>1003</v>
      </c>
      <c r="B21" s="594" t="s">
        <v>91</v>
      </c>
      <c r="C21" s="744"/>
      <c r="D21" s="745"/>
      <c r="E21" s="746"/>
    </row>
    <row r="22" spans="1:8" ht="19.95" customHeight="1">
      <c r="A22" s="46" t="s">
        <v>1004</v>
      </c>
      <c r="B22" s="594" t="s">
        <v>91</v>
      </c>
      <c r="C22" s="744"/>
      <c r="D22" s="745"/>
      <c r="E22" s="746"/>
    </row>
    <row r="23" spans="1:8" ht="19.95" customHeight="1">
      <c r="A23" s="46" t="s">
        <v>1005</v>
      </c>
      <c r="B23" s="594" t="s">
        <v>91</v>
      </c>
      <c r="C23" s="744"/>
      <c r="D23" s="745"/>
      <c r="E23" s="746"/>
    </row>
    <row r="24" spans="1:8" ht="19.95" customHeight="1">
      <c r="A24" s="46" t="s">
        <v>1006</v>
      </c>
      <c r="B24" s="594" t="s">
        <v>91</v>
      </c>
      <c r="C24" s="744"/>
      <c r="D24" s="745"/>
      <c r="E24" s="746"/>
    </row>
    <row r="25" spans="1:8" ht="19.95" customHeight="1">
      <c r="A25" s="46" t="s">
        <v>1007</v>
      </c>
      <c r="B25" s="594" t="s">
        <v>91</v>
      </c>
      <c r="C25" s="744"/>
      <c r="D25" s="745"/>
      <c r="E25" s="746"/>
    </row>
    <row r="26" spans="1:8" ht="19.95" customHeight="1">
      <c r="A26" s="46" t="s">
        <v>1008</v>
      </c>
      <c r="B26" s="64" t="s">
        <v>44</v>
      </c>
      <c r="C26" s="733">
        <v>0.63414188000000005</v>
      </c>
      <c r="D26" s="733">
        <v>15.484461</v>
      </c>
      <c r="E26" s="742">
        <v>5.07313504E-2</v>
      </c>
    </row>
    <row r="27" spans="1:8" ht="19.95" customHeight="1">
      <c r="A27" s="46" t="s">
        <v>1009</v>
      </c>
      <c r="B27" s="64" t="s">
        <v>43</v>
      </c>
      <c r="C27" s="733">
        <v>147.29616230000002</v>
      </c>
      <c r="D27" s="733">
        <v>152.25688176</v>
      </c>
      <c r="E27" s="742">
        <v>11.783692984</v>
      </c>
    </row>
    <row r="28" spans="1:8" ht="19.95" customHeight="1">
      <c r="A28" s="46" t="s">
        <v>1010</v>
      </c>
      <c r="B28" s="75" t="s">
        <v>42</v>
      </c>
      <c r="C28" s="732">
        <v>146.49424361000001</v>
      </c>
      <c r="D28" s="732">
        <v>151.39662428</v>
      </c>
      <c r="E28" s="743">
        <v>11.719539488800001</v>
      </c>
    </row>
    <row r="29" spans="1:8" ht="19.95" customHeight="1">
      <c r="A29" s="46" t="s">
        <v>1011</v>
      </c>
      <c r="B29" s="75" t="s">
        <v>41</v>
      </c>
      <c r="C29" s="732">
        <v>0.80191868999999993</v>
      </c>
      <c r="D29" s="732">
        <v>0.86025748000000002</v>
      </c>
      <c r="E29" s="743">
        <v>6.4153495199999994E-2</v>
      </c>
    </row>
    <row r="30" spans="1:8" ht="19.95" customHeight="1">
      <c r="A30" s="46" t="s">
        <v>1012</v>
      </c>
      <c r="B30" s="75" t="s">
        <v>40</v>
      </c>
      <c r="C30" s="732">
        <v>0</v>
      </c>
      <c r="D30" s="732">
        <v>0</v>
      </c>
      <c r="E30" s="743">
        <v>0</v>
      </c>
    </row>
    <row r="31" spans="1:8" ht="19.95" customHeight="1">
      <c r="A31" s="46" t="s">
        <v>39</v>
      </c>
      <c r="B31" s="75" t="s">
        <v>1498</v>
      </c>
      <c r="C31" s="732">
        <v>0</v>
      </c>
      <c r="D31" s="732">
        <v>0</v>
      </c>
      <c r="E31" s="743">
        <v>0</v>
      </c>
    </row>
    <row r="32" spans="1:8" ht="19.95" customHeight="1">
      <c r="A32" s="46" t="s">
        <v>1013</v>
      </c>
      <c r="B32" s="64" t="s">
        <v>38</v>
      </c>
      <c r="C32" s="733">
        <v>6782.33186226</v>
      </c>
      <c r="D32" s="733">
        <v>6546.4185349999998</v>
      </c>
      <c r="E32" s="742">
        <v>542.58654898079999</v>
      </c>
    </row>
    <row r="33" spans="1:5" ht="19.95" customHeight="1">
      <c r="A33" s="46" t="s">
        <v>1014</v>
      </c>
      <c r="B33" s="75" t="s">
        <v>37</v>
      </c>
      <c r="C33" s="732">
        <v>4333.1698535100004</v>
      </c>
      <c r="D33" s="732">
        <v>4284.8699470000001</v>
      </c>
      <c r="E33" s="743">
        <v>346.65358828079997</v>
      </c>
    </row>
    <row r="34" spans="1:5" ht="19.95" customHeight="1">
      <c r="A34" s="46" t="s">
        <v>1015</v>
      </c>
      <c r="B34" s="75" t="s">
        <v>36</v>
      </c>
      <c r="C34" s="732">
        <v>2449.16200875</v>
      </c>
      <c r="D34" s="732">
        <v>2261.5485880000001</v>
      </c>
      <c r="E34" s="743">
        <v>195.9329607</v>
      </c>
    </row>
    <row r="35" spans="1:5" ht="19.95" customHeight="1">
      <c r="A35" s="46" t="s">
        <v>35</v>
      </c>
      <c r="B35" s="64" t="s">
        <v>34</v>
      </c>
      <c r="C35" s="733">
        <v>0</v>
      </c>
      <c r="D35" s="733">
        <v>0</v>
      </c>
      <c r="E35" s="743">
        <v>0</v>
      </c>
    </row>
    <row r="36" spans="1:5" ht="19.95" customHeight="1">
      <c r="A36" s="46" t="s">
        <v>1016</v>
      </c>
      <c r="B36" s="64" t="s">
        <v>33</v>
      </c>
      <c r="C36" s="733">
        <v>16181.95864488</v>
      </c>
      <c r="D36" s="733">
        <v>16401.002163000001</v>
      </c>
      <c r="E36" s="742">
        <v>1294.5566915904001</v>
      </c>
    </row>
    <row r="37" spans="1:5" ht="19.95" customHeight="1">
      <c r="A37" s="46" t="s">
        <v>32</v>
      </c>
      <c r="B37" s="75" t="s">
        <v>31</v>
      </c>
      <c r="C37" s="732">
        <v>4634.8006123800005</v>
      </c>
      <c r="D37" s="732">
        <v>4634.800612</v>
      </c>
      <c r="E37" s="743">
        <v>370.78404899040004</v>
      </c>
    </row>
    <row r="38" spans="1:5" ht="19.95" customHeight="1">
      <c r="A38" s="46" t="s">
        <v>30</v>
      </c>
      <c r="B38" s="75" t="s">
        <v>29</v>
      </c>
      <c r="C38" s="732">
        <v>0</v>
      </c>
      <c r="D38" s="732">
        <v>0</v>
      </c>
      <c r="E38" s="743">
        <v>0</v>
      </c>
    </row>
    <row r="39" spans="1:5" ht="19.95" customHeight="1">
      <c r="A39" s="46" t="s">
        <v>28</v>
      </c>
      <c r="B39" s="75" t="s">
        <v>27</v>
      </c>
      <c r="C39" s="732">
        <v>11547.1580325</v>
      </c>
      <c r="D39" s="732">
        <v>11766.201551</v>
      </c>
      <c r="E39" s="743">
        <v>923.77264260000004</v>
      </c>
    </row>
    <row r="40" spans="1:5" ht="19.2" customHeight="1">
      <c r="A40" s="46" t="s">
        <v>1017</v>
      </c>
      <c r="B40" s="595" t="s">
        <v>1025</v>
      </c>
      <c r="C40" s="732">
        <v>1593.7951888</v>
      </c>
      <c r="D40" s="732">
        <v>1333.6467689999999</v>
      </c>
      <c r="E40" s="743">
        <v>127.503615104</v>
      </c>
    </row>
    <row r="41" spans="1:5" ht="19.95" customHeight="1">
      <c r="A41" s="46" t="s">
        <v>1018</v>
      </c>
      <c r="B41" s="594" t="s">
        <v>91</v>
      </c>
      <c r="C41" s="744"/>
      <c r="D41" s="745"/>
      <c r="E41" s="746"/>
    </row>
    <row r="42" spans="1:5" ht="19.95" customHeight="1">
      <c r="A42" s="46" t="s">
        <v>1019</v>
      </c>
      <c r="B42" s="594" t="s">
        <v>91</v>
      </c>
      <c r="C42" s="744"/>
      <c r="D42" s="745"/>
      <c r="E42" s="746"/>
    </row>
    <row r="43" spans="1:5" ht="19.95" customHeight="1">
      <c r="A43" s="46" t="s">
        <v>1020</v>
      </c>
      <c r="B43" s="594" t="s">
        <v>91</v>
      </c>
      <c r="C43" s="744"/>
      <c r="D43" s="745"/>
      <c r="E43" s="746"/>
    </row>
    <row r="44" spans="1:5" ht="19.95" customHeight="1">
      <c r="A44" s="46" t="s">
        <v>1021</v>
      </c>
      <c r="B44" s="594" t="s">
        <v>91</v>
      </c>
      <c r="C44" s="744"/>
      <c r="D44" s="745"/>
      <c r="E44" s="746"/>
    </row>
    <row r="45" spans="1:5" ht="19.95" customHeight="1">
      <c r="A45" s="44" t="s">
        <v>1022</v>
      </c>
      <c r="B45" s="64" t="s">
        <v>26</v>
      </c>
      <c r="C45" s="715">
        <f>C9+C15+C26+C27+C32+C35+C36</f>
        <v>152717.42703492002</v>
      </c>
      <c r="D45" s="715">
        <f t="shared" ref="D45:E45" si="0">D9+D15+D26+D27+D32+D35+D36</f>
        <v>149355.41949576</v>
      </c>
      <c r="E45" s="715">
        <f t="shared" si="0"/>
        <v>12217.3941627936</v>
      </c>
    </row>
  </sheetData>
  <mergeCells count="1">
    <mergeCell ref="C6:D6"/>
  </mergeCells>
  <hyperlinks>
    <hyperlink ref="A1" location="Index!B5" display="&lt;- back" xr:uid="{61DE39A1-34A4-4998-9CAA-6D815863E0CB}"/>
  </hyperlinks>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477AB-1AA8-45B6-8856-6D84F19C996C}">
  <dimension ref="A1:G52"/>
  <sheetViews>
    <sheetView showGridLines="0" zoomScale="80" zoomScaleNormal="80" workbookViewId="0">
      <selection activeCell="C16" sqref="C16"/>
    </sheetView>
  </sheetViews>
  <sheetFormatPr defaultRowHeight="17.399999999999999"/>
  <cols>
    <col min="1" max="1" width="10.88671875" style="52" customWidth="1"/>
    <col min="2" max="2" width="65.6640625" style="52" customWidth="1"/>
    <col min="3" max="7" width="21.88671875" style="52" customWidth="1"/>
    <col min="8" max="8" width="37.6640625" style="52" bestFit="1" customWidth="1"/>
    <col min="9" max="16384" width="8.88671875" style="52"/>
  </cols>
  <sheetData>
    <row r="1" spans="1:7">
      <c r="A1" s="38" t="s">
        <v>991</v>
      </c>
    </row>
    <row r="3" spans="1:7" ht="24" customHeight="1">
      <c r="A3" s="40" t="s">
        <v>1026</v>
      </c>
      <c r="B3" s="41"/>
    </row>
    <row r="4" spans="1:7" ht="17.399999999999999" customHeight="1">
      <c r="A4" s="53"/>
      <c r="B4" s="53"/>
    </row>
    <row r="5" spans="1:7" ht="21.6" customHeight="1">
      <c r="A5" s="53"/>
      <c r="B5" s="53"/>
      <c r="G5" s="43" t="s">
        <v>993</v>
      </c>
    </row>
    <row r="6" spans="1:7" ht="21.6" customHeight="1">
      <c r="A6" s="54"/>
      <c r="B6" s="55"/>
      <c r="C6" s="56" t="s">
        <v>58</v>
      </c>
      <c r="D6" s="56" t="s">
        <v>57</v>
      </c>
      <c r="E6" s="56" t="s">
        <v>56</v>
      </c>
      <c r="F6" s="56" t="s">
        <v>59</v>
      </c>
      <c r="G6" s="57" t="s">
        <v>60</v>
      </c>
    </row>
    <row r="7" spans="1:7" ht="19.2" customHeight="1">
      <c r="A7" s="588"/>
      <c r="B7" s="589"/>
      <c r="C7" s="45">
        <f>'Ref Date'!C2</f>
        <v>45473</v>
      </c>
      <c r="D7" s="45">
        <f>EOMONTH(C7,-3)</f>
        <v>45382</v>
      </c>
      <c r="E7" s="45">
        <f>EOMONTH(D7,-3)</f>
        <v>45291</v>
      </c>
      <c r="F7" s="45">
        <f>EOMONTH(E7,-3)</f>
        <v>45199</v>
      </c>
      <c r="G7" s="45">
        <f>EOMONTH(F7,-3)</f>
        <v>45107</v>
      </c>
    </row>
    <row r="8" spans="1:7" ht="19.8" customHeight="1">
      <c r="A8" s="58"/>
      <c r="B8" s="59" t="s">
        <v>61</v>
      </c>
      <c r="C8" s="60"/>
      <c r="D8" s="61"/>
      <c r="E8" s="61"/>
      <c r="F8" s="61"/>
      <c r="G8" s="62"/>
    </row>
    <row r="9" spans="1:7" ht="19.95" customHeight="1">
      <c r="A9" s="46" t="s">
        <v>730</v>
      </c>
      <c r="B9" s="48" t="s">
        <v>62</v>
      </c>
      <c r="C9" s="747">
        <v>23726.000814450003</v>
      </c>
      <c r="D9" s="719">
        <v>22712.445519249999</v>
      </c>
      <c r="E9" s="719">
        <v>22945.136877339999</v>
      </c>
      <c r="F9" s="719">
        <v>21423.455723999999</v>
      </c>
      <c r="G9" s="719">
        <v>22048.192505999999</v>
      </c>
    </row>
    <row r="10" spans="1:7" ht="19.95" customHeight="1">
      <c r="A10" s="46" t="s">
        <v>994</v>
      </c>
      <c r="B10" s="48" t="s">
        <v>63</v>
      </c>
      <c r="C10" s="747">
        <v>26418.795844990003</v>
      </c>
      <c r="D10" s="719">
        <v>24954.68394531</v>
      </c>
      <c r="E10" s="719">
        <v>25354.859640580002</v>
      </c>
      <c r="F10" s="719">
        <v>23822.259270999999</v>
      </c>
      <c r="G10" s="719">
        <v>24289.161071999999</v>
      </c>
    </row>
    <row r="11" spans="1:7" ht="19.95" customHeight="1">
      <c r="A11" s="46" t="s">
        <v>995</v>
      </c>
      <c r="B11" s="48" t="s">
        <v>64</v>
      </c>
      <c r="C11" s="747">
        <v>30062.044850490001</v>
      </c>
      <c r="D11" s="719">
        <v>28737.50375489</v>
      </c>
      <c r="E11" s="719">
        <v>29093.95720139</v>
      </c>
      <c r="F11" s="719">
        <v>27687.917308</v>
      </c>
      <c r="G11" s="719">
        <v>28115.729076</v>
      </c>
    </row>
    <row r="12" spans="1:7" ht="19.8" customHeight="1">
      <c r="A12" s="63"/>
      <c r="B12" s="59" t="s">
        <v>65</v>
      </c>
      <c r="C12" s="748"/>
      <c r="D12" s="749"/>
      <c r="E12" s="749"/>
      <c r="F12" s="749"/>
      <c r="G12" s="750"/>
    </row>
    <row r="13" spans="1:7" ht="19.95" customHeight="1">
      <c r="A13" s="46" t="s">
        <v>996</v>
      </c>
      <c r="B13" s="48" t="s">
        <v>66</v>
      </c>
      <c r="C13" s="751">
        <v>152717.42703492002</v>
      </c>
      <c r="D13" s="719">
        <v>149355.41949577999</v>
      </c>
      <c r="E13" s="719">
        <v>145717.61059939003</v>
      </c>
      <c r="F13" s="719">
        <v>147114.81636200001</v>
      </c>
      <c r="G13" s="719">
        <v>146881.42621199999</v>
      </c>
    </row>
    <row r="14" spans="1:7" ht="19.8" customHeight="1">
      <c r="A14" s="63"/>
      <c r="B14" s="59" t="s">
        <v>67</v>
      </c>
      <c r="C14" s="60"/>
      <c r="D14" s="61"/>
      <c r="E14" s="61"/>
      <c r="F14" s="61"/>
      <c r="G14" s="62"/>
    </row>
    <row r="15" spans="1:7" ht="19.95" customHeight="1">
      <c r="A15" s="46" t="s">
        <v>998</v>
      </c>
      <c r="B15" s="48" t="s">
        <v>1027</v>
      </c>
      <c r="C15" s="65">
        <v>0.15535883019451699</v>
      </c>
      <c r="D15" s="66">
        <v>0.152069778223687</v>
      </c>
      <c r="E15" s="66">
        <v>0.157463032662644</v>
      </c>
      <c r="F15" s="66">
        <v>0.14562405238065901</v>
      </c>
      <c r="G15" s="66">
        <v>0.15010878553064599</v>
      </c>
    </row>
    <row r="16" spans="1:7" ht="19.95" customHeight="1">
      <c r="A16" s="46" t="s">
        <v>999</v>
      </c>
      <c r="B16" s="48" t="s">
        <v>68</v>
      </c>
      <c r="C16" s="65">
        <v>0.17299136292390599</v>
      </c>
      <c r="D16" s="66">
        <v>0.167082547319229</v>
      </c>
      <c r="E16" s="66">
        <v>0.17399996840658699</v>
      </c>
      <c r="F16" s="66">
        <v>0.16192970810331</v>
      </c>
      <c r="G16" s="66">
        <v>0.16536577631347599</v>
      </c>
    </row>
    <row r="17" spans="1:7" ht="19.95" customHeight="1">
      <c r="A17" s="46" t="s">
        <v>1000</v>
      </c>
      <c r="B17" s="48" t="s">
        <v>69</v>
      </c>
      <c r="C17" s="65">
        <v>0.19684750741403401</v>
      </c>
      <c r="D17" s="66">
        <v>0.19241018405544599</v>
      </c>
      <c r="E17" s="66">
        <v>0.199659856359928</v>
      </c>
      <c r="F17" s="66">
        <v>0.18820617795237099</v>
      </c>
      <c r="G17" s="66">
        <v>0.19141786542306899</v>
      </c>
    </row>
    <row r="18" spans="1:7" ht="19.8" customHeight="1">
      <c r="A18" s="63"/>
      <c r="B18" s="67" t="s">
        <v>1028</v>
      </c>
      <c r="C18" s="60"/>
      <c r="D18" s="61"/>
      <c r="E18" s="61"/>
      <c r="F18" s="61"/>
      <c r="G18" s="62"/>
    </row>
    <row r="19" spans="1:7" ht="34.950000000000003" customHeight="1">
      <c r="A19" s="68" t="s">
        <v>70</v>
      </c>
      <c r="B19" s="69" t="s">
        <v>1029</v>
      </c>
      <c r="C19" s="70">
        <v>1.9E-2</v>
      </c>
      <c r="D19" s="71">
        <v>1.9E-2</v>
      </c>
      <c r="E19" s="71">
        <v>1.7500000000000002E-2</v>
      </c>
      <c r="F19" s="71">
        <v>1.7500000000000002E-2</v>
      </c>
      <c r="G19" s="71">
        <v>1.7500000000000002E-2</v>
      </c>
    </row>
    <row r="20" spans="1:7" ht="19.95" customHeight="1">
      <c r="A20" s="68" t="s">
        <v>71</v>
      </c>
      <c r="B20" s="72" t="s">
        <v>1030</v>
      </c>
      <c r="C20" s="70">
        <v>1.0688E-2</v>
      </c>
      <c r="D20" s="71">
        <v>1.069E-2</v>
      </c>
      <c r="E20" s="71">
        <v>9.8440000000000003E-3</v>
      </c>
      <c r="F20" s="71">
        <v>9.8440000000000003E-3</v>
      </c>
      <c r="G20" s="71">
        <v>9.8440000000000003E-3</v>
      </c>
    </row>
    <row r="21" spans="1:7" ht="19.95" customHeight="1">
      <c r="A21" s="68" t="s">
        <v>72</v>
      </c>
      <c r="B21" s="72" t="s">
        <v>1031</v>
      </c>
      <c r="C21" s="70">
        <v>1.4250000000000001E-2</v>
      </c>
      <c r="D21" s="71">
        <v>1.4250000000000001E-2</v>
      </c>
      <c r="E21" s="71">
        <v>1.3125E-2</v>
      </c>
      <c r="F21" s="71">
        <v>1.3125E-2</v>
      </c>
      <c r="G21" s="71">
        <v>1.3125E-2</v>
      </c>
    </row>
    <row r="22" spans="1:7" ht="19.95" customHeight="1">
      <c r="A22" s="68" t="s">
        <v>73</v>
      </c>
      <c r="B22" s="69" t="s">
        <v>74</v>
      </c>
      <c r="C22" s="70">
        <v>9.9000000000000005E-2</v>
      </c>
      <c r="D22" s="71">
        <v>9.9000000000000005E-2</v>
      </c>
      <c r="E22" s="71">
        <v>9.7500000000000003E-2</v>
      </c>
      <c r="F22" s="71">
        <v>9.7500000000000003E-2</v>
      </c>
      <c r="G22" s="71">
        <v>9.7500000000000003E-2</v>
      </c>
    </row>
    <row r="23" spans="1:7" ht="19.8" customHeight="1">
      <c r="A23" s="63"/>
      <c r="B23" s="67" t="s">
        <v>1032</v>
      </c>
      <c r="C23" s="60"/>
      <c r="D23" s="61"/>
      <c r="E23" s="61"/>
      <c r="F23" s="61"/>
      <c r="G23" s="62"/>
    </row>
    <row r="24" spans="1:7" ht="19.95" customHeight="1">
      <c r="A24" s="46" t="s">
        <v>1001</v>
      </c>
      <c r="B24" s="48" t="s">
        <v>75</v>
      </c>
      <c r="C24" s="65">
        <v>2.499999999998E-2</v>
      </c>
      <c r="D24" s="66">
        <v>2.4999999999970001E-2</v>
      </c>
      <c r="E24" s="66">
        <v>2.4999999999967E-2</v>
      </c>
      <c r="F24" s="66">
        <v>2.4999999999988001E-2</v>
      </c>
      <c r="G24" s="66">
        <v>2.4999999999991002E-2</v>
      </c>
    </row>
    <row r="25" spans="1:7" ht="40.200000000000003" customHeight="1">
      <c r="A25" s="46" t="s">
        <v>49</v>
      </c>
      <c r="B25" s="48" t="s">
        <v>76</v>
      </c>
      <c r="C25" s="65">
        <v>0</v>
      </c>
      <c r="D25" s="66">
        <v>0</v>
      </c>
      <c r="E25" s="66">
        <v>0</v>
      </c>
      <c r="F25" s="66">
        <v>0</v>
      </c>
      <c r="G25" s="66">
        <v>0</v>
      </c>
    </row>
    <row r="26" spans="1:7" ht="19.95" customHeight="1">
      <c r="A26" s="46" t="s">
        <v>1002</v>
      </c>
      <c r="B26" s="48" t="s">
        <v>77</v>
      </c>
      <c r="C26" s="65">
        <v>7.0471094102699996E-3</v>
      </c>
      <c r="D26" s="66">
        <v>7.1892690999429999E-3</v>
      </c>
      <c r="E26" s="66">
        <v>7.1467472598289996E-3</v>
      </c>
      <c r="F26" s="66">
        <v>6.8752021277279996E-3</v>
      </c>
      <c r="G26" s="66">
        <v>6.9680104163420001E-3</v>
      </c>
    </row>
    <row r="27" spans="1:7" ht="19.95" customHeight="1">
      <c r="A27" s="46" t="s">
        <v>78</v>
      </c>
      <c r="B27" s="48" t="s">
        <v>79</v>
      </c>
      <c r="C27" s="65">
        <v>1.0000000000005E-2</v>
      </c>
      <c r="D27" s="66">
        <v>1.0000000000015E-2</v>
      </c>
      <c r="E27" s="66">
        <v>9.9999999999729992E-3</v>
      </c>
      <c r="F27" s="66">
        <v>1.0000000000022E-2</v>
      </c>
      <c r="G27" s="66">
        <v>1.0000000000024E-2</v>
      </c>
    </row>
    <row r="28" spans="1:7" ht="19.95" customHeight="1">
      <c r="A28" s="46" t="s">
        <v>1003</v>
      </c>
      <c r="B28" s="48" t="s">
        <v>80</v>
      </c>
      <c r="C28" s="65">
        <v>0</v>
      </c>
      <c r="D28" s="66">
        <v>0</v>
      </c>
      <c r="E28" s="66">
        <v>0</v>
      </c>
      <c r="F28" s="66">
        <v>0</v>
      </c>
      <c r="G28" s="66">
        <v>0</v>
      </c>
    </row>
    <row r="29" spans="1:7" ht="19.95" customHeight="1">
      <c r="A29" s="46" t="s">
        <v>81</v>
      </c>
      <c r="B29" s="48" t="s">
        <v>1033</v>
      </c>
      <c r="C29" s="65">
        <v>1.4999999999975E-2</v>
      </c>
      <c r="D29" s="66">
        <v>1.5000000000021999E-2</v>
      </c>
      <c r="E29" s="66">
        <v>1.2499999999984E-2</v>
      </c>
      <c r="F29" s="66">
        <v>1.2499999999994E-2</v>
      </c>
      <c r="G29" s="66">
        <v>1.2500000000029999E-2</v>
      </c>
    </row>
    <row r="30" spans="1:7" ht="19.95" customHeight="1">
      <c r="A30" s="46" t="s">
        <v>1004</v>
      </c>
      <c r="B30" s="48" t="s">
        <v>82</v>
      </c>
      <c r="C30" s="65">
        <v>5.7047109410231001E-2</v>
      </c>
      <c r="D30" s="66">
        <v>5.7189269099949001E-2</v>
      </c>
      <c r="E30" s="66">
        <v>5.4646747259752999E-2</v>
      </c>
      <c r="F30" s="66">
        <v>5.4375202127732003E-2</v>
      </c>
      <c r="G30" s="66">
        <v>5.4468010416386999E-2</v>
      </c>
    </row>
    <row r="31" spans="1:7" ht="19.95" customHeight="1">
      <c r="A31" s="46" t="s">
        <v>83</v>
      </c>
      <c r="B31" s="48" t="s">
        <v>84</v>
      </c>
      <c r="C31" s="65">
        <v>0.15604699999999999</v>
      </c>
      <c r="D31" s="66">
        <v>0.15618899999999999</v>
      </c>
      <c r="E31" s="66">
        <v>0.152142</v>
      </c>
      <c r="F31" s="66">
        <v>0.15187500000000001</v>
      </c>
      <c r="G31" s="66">
        <v>0.15196799999999999</v>
      </c>
    </row>
    <row r="32" spans="1:7" ht="27.75" customHeight="1">
      <c r="A32" s="46" t="s">
        <v>1005</v>
      </c>
      <c r="B32" s="48" t="s">
        <v>85</v>
      </c>
      <c r="C32" s="73">
        <v>9.7847507414285995E-2</v>
      </c>
      <c r="D32" s="74">
        <v>9.2832547319461001E-2</v>
      </c>
      <c r="E32" s="74">
        <v>0.10087496840660901</v>
      </c>
      <c r="F32" s="74">
        <v>8.8804708103308996E-2</v>
      </c>
      <c r="G32" s="74">
        <v>9.2240776313250006E-2</v>
      </c>
    </row>
    <row r="33" spans="1:7" ht="19.8" customHeight="1">
      <c r="A33" s="63"/>
      <c r="B33" s="59" t="s">
        <v>86</v>
      </c>
      <c r="C33" s="60"/>
      <c r="D33" s="61"/>
      <c r="E33" s="61"/>
      <c r="F33" s="61"/>
      <c r="G33" s="62"/>
    </row>
    <row r="34" spans="1:7" ht="19.95" customHeight="1">
      <c r="A34" s="46" t="s">
        <v>1006</v>
      </c>
      <c r="B34" s="48" t="s">
        <v>1034</v>
      </c>
      <c r="C34" s="747">
        <v>366704.34666237002</v>
      </c>
      <c r="D34" s="747">
        <v>364900.36060621002</v>
      </c>
      <c r="E34" s="747">
        <v>358716.37866955</v>
      </c>
      <c r="F34" s="747">
        <v>359191.8613255099</v>
      </c>
      <c r="G34" s="747">
        <v>366824.66068078997</v>
      </c>
    </row>
    <row r="35" spans="1:7" ht="19.95" customHeight="1">
      <c r="A35" s="46" t="s">
        <v>1007</v>
      </c>
      <c r="B35" s="48" t="s">
        <v>1035</v>
      </c>
      <c r="C35" s="66">
        <v>7.2043857907452005E-2</v>
      </c>
      <c r="D35" s="66">
        <v>6.8387665892829005E-2</v>
      </c>
      <c r="E35" s="66">
        <v>7.0682191135564995E-2</v>
      </c>
      <c r="F35" s="66">
        <v>6.6321788339559568E-2</v>
      </c>
      <c r="G35" s="66">
        <v>6.6214635151416998E-2</v>
      </c>
    </row>
    <row r="36" spans="1:7" ht="19.8" customHeight="1">
      <c r="A36" s="63"/>
      <c r="B36" s="67" t="s">
        <v>87</v>
      </c>
      <c r="C36" s="60"/>
      <c r="D36" s="61"/>
      <c r="E36" s="61"/>
      <c r="F36" s="61"/>
      <c r="G36" s="62"/>
    </row>
    <row r="37" spans="1:7" ht="28.95" customHeight="1">
      <c r="A37" s="46" t="s">
        <v>88</v>
      </c>
      <c r="B37" s="48" t="s">
        <v>1036</v>
      </c>
      <c r="C37" s="65">
        <v>0</v>
      </c>
      <c r="D37" s="66">
        <v>0</v>
      </c>
      <c r="E37" s="66">
        <v>0</v>
      </c>
      <c r="F37" s="66">
        <v>0</v>
      </c>
      <c r="G37" s="66">
        <v>0</v>
      </c>
    </row>
    <row r="38" spans="1:7" ht="19.95" customHeight="1">
      <c r="A38" s="46" t="s">
        <v>89</v>
      </c>
      <c r="B38" s="75" t="s">
        <v>1030</v>
      </c>
      <c r="C38" s="65">
        <v>0</v>
      </c>
      <c r="D38" s="66">
        <v>0</v>
      </c>
      <c r="E38" s="66">
        <v>0</v>
      </c>
      <c r="F38" s="66">
        <v>0</v>
      </c>
      <c r="G38" s="66">
        <v>0</v>
      </c>
    </row>
    <row r="39" spans="1:7" ht="19.95" customHeight="1">
      <c r="A39" s="46" t="s">
        <v>90</v>
      </c>
      <c r="B39" s="48" t="s">
        <v>1037</v>
      </c>
      <c r="C39" s="65">
        <v>0.03</v>
      </c>
      <c r="D39" s="66">
        <v>0.03</v>
      </c>
      <c r="E39" s="66">
        <v>0.03</v>
      </c>
      <c r="F39" s="66">
        <v>0.03</v>
      </c>
      <c r="G39" s="66">
        <v>0.03</v>
      </c>
    </row>
    <row r="40" spans="1:7" ht="19.8" customHeight="1">
      <c r="A40" s="76"/>
      <c r="B40" s="67" t="s">
        <v>1038</v>
      </c>
      <c r="C40" s="77"/>
      <c r="D40" s="78"/>
      <c r="E40" s="78"/>
      <c r="F40" s="78"/>
      <c r="G40" s="79"/>
    </row>
    <row r="41" spans="1:7" ht="19.95" customHeight="1">
      <c r="A41" s="46" t="s">
        <v>92</v>
      </c>
      <c r="B41" s="48" t="s">
        <v>1039</v>
      </c>
      <c r="C41" s="65">
        <v>0</v>
      </c>
      <c r="D41" s="66">
        <v>0</v>
      </c>
      <c r="E41" s="66">
        <v>0</v>
      </c>
      <c r="F41" s="66">
        <v>0</v>
      </c>
      <c r="G41" s="66">
        <v>0</v>
      </c>
    </row>
    <row r="42" spans="1:7" ht="19.95" customHeight="1">
      <c r="A42" s="46" t="s">
        <v>93</v>
      </c>
      <c r="B42" s="80" t="s">
        <v>94</v>
      </c>
      <c r="C42" s="65">
        <v>0.03</v>
      </c>
      <c r="D42" s="66">
        <v>0.03</v>
      </c>
      <c r="E42" s="66">
        <v>0.03</v>
      </c>
      <c r="F42" s="66">
        <v>0.03</v>
      </c>
      <c r="G42" s="66">
        <v>0.03</v>
      </c>
    </row>
    <row r="43" spans="1:7" ht="19.8" customHeight="1">
      <c r="A43" s="63"/>
      <c r="B43" s="59" t="s">
        <v>95</v>
      </c>
      <c r="C43" s="60"/>
      <c r="D43" s="61"/>
      <c r="E43" s="61"/>
      <c r="F43" s="61"/>
      <c r="G43" s="62"/>
    </row>
    <row r="44" spans="1:7" ht="19.95" customHeight="1">
      <c r="A44" s="46" t="s">
        <v>1008</v>
      </c>
      <c r="B44" s="48" t="s">
        <v>96</v>
      </c>
      <c r="C44" s="743">
        <v>101050.62287683776</v>
      </c>
      <c r="D44" s="732">
        <v>103055.54946374444</v>
      </c>
      <c r="E44" s="732">
        <v>107154.44538764922</v>
      </c>
      <c r="F44" s="732">
        <v>111094.753998737</v>
      </c>
      <c r="G44" s="732">
        <v>103833.69304286799</v>
      </c>
    </row>
    <row r="45" spans="1:7" ht="19.95" customHeight="1">
      <c r="A45" s="46" t="s">
        <v>97</v>
      </c>
      <c r="B45" s="48" t="s">
        <v>98</v>
      </c>
      <c r="C45" s="743">
        <v>100247.30657261559</v>
      </c>
      <c r="D45" s="732">
        <v>103631.28008069014</v>
      </c>
      <c r="E45" s="732">
        <v>104842.16502333495</v>
      </c>
      <c r="F45" s="732">
        <v>105932.32530305993</v>
      </c>
      <c r="G45" s="732">
        <v>109641.82186108312</v>
      </c>
    </row>
    <row r="46" spans="1:7" ht="19.95" customHeight="1">
      <c r="A46" s="46" t="s">
        <v>99</v>
      </c>
      <c r="B46" s="48" t="s">
        <v>100</v>
      </c>
      <c r="C46" s="743">
        <v>26253.545075590835</v>
      </c>
      <c r="D46" s="732">
        <v>27640.925497362499</v>
      </c>
      <c r="E46" s="732">
        <v>29276.898097055706</v>
      </c>
      <c r="F46" s="732">
        <v>31552.238861786376</v>
      </c>
      <c r="G46" s="732">
        <v>32041.761315719745</v>
      </c>
    </row>
    <row r="47" spans="1:7" ht="19.95" customHeight="1">
      <c r="A47" s="46" t="s">
        <v>1009</v>
      </c>
      <c r="B47" s="48" t="s">
        <v>101</v>
      </c>
      <c r="C47" s="743">
        <v>73993.761497024738</v>
      </c>
      <c r="D47" s="732">
        <v>75990.354583327644</v>
      </c>
      <c r="E47" s="732">
        <v>74861.687332999994</v>
      </c>
      <c r="F47" s="732">
        <v>74861.687334000002</v>
      </c>
      <c r="G47" s="732">
        <v>77600.060545363143</v>
      </c>
    </row>
    <row r="48" spans="1:7" ht="19.95" customHeight="1">
      <c r="A48" s="46" t="s">
        <v>1010</v>
      </c>
      <c r="B48" s="48" t="s">
        <v>102</v>
      </c>
      <c r="C48" s="73">
        <v>1.383102099213682</v>
      </c>
      <c r="D48" s="81">
        <v>1.37259938977804</v>
      </c>
      <c r="E48" s="66">
        <v>1.3622918638979782</v>
      </c>
      <c r="F48" s="66">
        <v>1.3454428167901573</v>
      </c>
      <c r="G48" s="66">
        <v>1.3526831987094841</v>
      </c>
    </row>
    <row r="49" spans="1:7" ht="19.8" customHeight="1">
      <c r="A49" s="63"/>
      <c r="B49" s="59" t="s">
        <v>5</v>
      </c>
      <c r="C49" s="60"/>
      <c r="D49" s="61"/>
      <c r="E49" s="61"/>
      <c r="F49" s="61"/>
      <c r="G49" s="62"/>
    </row>
    <row r="50" spans="1:7" ht="19.95" customHeight="1">
      <c r="A50" s="46" t="s">
        <v>1011</v>
      </c>
      <c r="B50" s="48" t="s">
        <v>103</v>
      </c>
      <c r="C50" s="747">
        <v>264622.92886320996</v>
      </c>
      <c r="D50" s="747">
        <v>258719.76848932999</v>
      </c>
      <c r="E50" s="747">
        <v>254024.19903639003</v>
      </c>
      <c r="F50" s="747">
        <v>251819.75662999999</v>
      </c>
      <c r="G50" s="747">
        <v>255516.710617</v>
      </c>
    </row>
    <row r="51" spans="1:7" ht="19.95" customHeight="1">
      <c r="A51" s="46" t="s">
        <v>1012</v>
      </c>
      <c r="B51" s="48" t="s">
        <v>104</v>
      </c>
      <c r="C51" s="747">
        <v>183148.492783255</v>
      </c>
      <c r="D51" s="747">
        <v>180337.16578450499</v>
      </c>
      <c r="E51" s="747">
        <v>178410.43986086998</v>
      </c>
      <c r="F51" s="747">
        <v>177564.96365200001</v>
      </c>
      <c r="G51" s="747">
        <v>176701.23401700001</v>
      </c>
    </row>
    <row r="52" spans="1:7" ht="19.95" customHeight="1">
      <c r="A52" s="46" t="s">
        <v>1013</v>
      </c>
      <c r="B52" s="48" t="s">
        <v>105</v>
      </c>
      <c r="C52" s="66">
        <v>1.4448545267384629</v>
      </c>
      <c r="D52" s="66">
        <v>1.43464475203347</v>
      </c>
      <c r="E52" s="71">
        <v>1.42381913992527</v>
      </c>
      <c r="F52" s="71">
        <v>1.4181838097502271</v>
      </c>
      <c r="G52" s="71">
        <v>1.446038065543503</v>
      </c>
    </row>
  </sheetData>
  <hyperlinks>
    <hyperlink ref="A1" location="Index!B5" display="&lt;- back" xr:uid="{E6C6A51B-C796-457F-9D95-7AD465C472BD}"/>
  </hyperlink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A8951-9A5B-4DC1-BE9D-06FDFB2E7446}">
  <sheetPr>
    <pageSetUpPr fitToPage="1"/>
  </sheetPr>
  <dimension ref="A1:H132"/>
  <sheetViews>
    <sheetView showGridLines="0" zoomScale="80" zoomScaleNormal="80" workbookViewId="0"/>
  </sheetViews>
  <sheetFormatPr defaultColWidth="8.88671875" defaultRowHeight="13.2"/>
  <cols>
    <col min="1" max="1" width="10.88671875" style="82" customWidth="1"/>
    <col min="2" max="2" width="95.44140625" style="82" customWidth="1"/>
    <col min="3" max="3" width="21.88671875" style="82" customWidth="1"/>
    <col min="4" max="4" width="43.6640625" style="82" customWidth="1"/>
    <col min="5" max="5" width="8.88671875" style="82"/>
    <col min="6" max="6" width="10.88671875" style="82" customWidth="1"/>
    <col min="7" max="7" width="2.33203125" style="82" customWidth="1"/>
    <col min="8" max="8" width="21.88671875" style="82" customWidth="1"/>
    <col min="9" max="9" width="43.6640625" style="82" customWidth="1"/>
    <col min="10" max="16384" width="8.88671875" style="82"/>
  </cols>
  <sheetData>
    <row r="1" spans="1:4">
      <c r="A1" s="38" t="s">
        <v>991</v>
      </c>
    </row>
    <row r="3" spans="1:4" ht="24" customHeight="1">
      <c r="A3" s="83" t="s">
        <v>1040</v>
      </c>
      <c r="B3" s="52"/>
    </row>
    <row r="4" spans="1:4" ht="17.399999999999999">
      <c r="A4" s="52"/>
      <c r="B4" s="52"/>
    </row>
    <row r="5" spans="1:4">
      <c r="D5" s="84" t="s">
        <v>993</v>
      </c>
    </row>
    <row r="6" spans="1:4">
      <c r="A6" s="590"/>
      <c r="B6" s="591"/>
      <c r="C6" s="56" t="s">
        <v>695</v>
      </c>
      <c r="D6" s="56" t="s">
        <v>111</v>
      </c>
    </row>
    <row r="7" spans="1:4" ht="39.6">
      <c r="A7" s="592"/>
      <c r="B7" s="593"/>
      <c r="C7" s="85" t="s">
        <v>112</v>
      </c>
      <c r="D7" s="86" t="s">
        <v>1115</v>
      </c>
    </row>
    <row r="8" spans="1:4" ht="14.4" customHeight="1">
      <c r="A8" s="602"/>
      <c r="B8" s="898" t="s">
        <v>1041</v>
      </c>
      <c r="C8" s="898"/>
      <c r="D8" s="899"/>
    </row>
    <row r="9" spans="1:4">
      <c r="A9" s="87" t="s">
        <v>730</v>
      </c>
      <c r="B9" s="88" t="s">
        <v>1042</v>
      </c>
      <c r="C9" s="89">
        <v>2337.3203579299998</v>
      </c>
      <c r="D9" s="113" t="s">
        <v>58</v>
      </c>
    </row>
    <row r="10" spans="1:4">
      <c r="A10" s="87"/>
      <c r="B10" s="116" t="s">
        <v>1043</v>
      </c>
      <c r="C10" s="89">
        <v>2337.3203579299998</v>
      </c>
      <c r="D10" s="113" t="s">
        <v>58</v>
      </c>
    </row>
    <row r="11" spans="1:4">
      <c r="A11" s="87" t="s">
        <v>994</v>
      </c>
      <c r="B11" s="88" t="s">
        <v>114</v>
      </c>
      <c r="C11" s="89">
        <v>16426.41182832</v>
      </c>
      <c r="D11" s="113" t="s">
        <v>57</v>
      </c>
    </row>
    <row r="12" spans="1:4">
      <c r="A12" s="87" t="s">
        <v>995</v>
      </c>
      <c r="B12" s="88" t="s">
        <v>115</v>
      </c>
      <c r="C12" s="89">
        <v>-1632.72824483</v>
      </c>
      <c r="D12" s="113" t="s">
        <v>56</v>
      </c>
    </row>
    <row r="13" spans="1:4">
      <c r="A13" s="87" t="s">
        <v>116</v>
      </c>
      <c r="B13" s="88" t="s">
        <v>117</v>
      </c>
      <c r="C13" s="89">
        <v>0</v>
      </c>
      <c r="D13" s="113" t="s">
        <v>1044</v>
      </c>
    </row>
    <row r="14" spans="1:4" ht="26.4">
      <c r="A14" s="87" t="s">
        <v>996</v>
      </c>
      <c r="B14" s="88" t="s">
        <v>118</v>
      </c>
      <c r="C14" s="89">
        <v>0</v>
      </c>
      <c r="D14" s="113" t="s">
        <v>1044</v>
      </c>
    </row>
    <row r="15" spans="1:4">
      <c r="A15" s="87" t="s">
        <v>998</v>
      </c>
      <c r="B15" s="88" t="s">
        <v>119</v>
      </c>
      <c r="C15" s="89">
        <v>7039.8652787999999</v>
      </c>
      <c r="D15" s="113" t="s">
        <v>59</v>
      </c>
    </row>
    <row r="16" spans="1:4">
      <c r="A16" s="87" t="s">
        <v>120</v>
      </c>
      <c r="B16" s="88" t="s">
        <v>121</v>
      </c>
      <c r="C16" s="89">
        <v>863.67674750000003</v>
      </c>
      <c r="D16" s="113" t="s">
        <v>57</v>
      </c>
    </row>
    <row r="17" spans="1:8" s="92" customFormat="1">
      <c r="A17" s="85" t="s">
        <v>999</v>
      </c>
      <c r="B17" s="90" t="s">
        <v>122</v>
      </c>
      <c r="C17" s="91">
        <v>25034.545967720001</v>
      </c>
      <c r="D17" s="114" t="s">
        <v>1044</v>
      </c>
      <c r="H17" s="82"/>
    </row>
    <row r="18" spans="1:8" ht="14.4" customHeight="1">
      <c r="A18" s="118"/>
      <c r="B18" s="898" t="s">
        <v>123</v>
      </c>
      <c r="C18" s="898"/>
      <c r="D18" s="899"/>
    </row>
    <row r="19" spans="1:8">
      <c r="A19" s="87" t="s">
        <v>1000</v>
      </c>
      <c r="B19" s="88" t="s">
        <v>124</v>
      </c>
      <c r="C19" s="89">
        <v>-90.933379349999996</v>
      </c>
      <c r="D19" s="113" t="s">
        <v>1044</v>
      </c>
    </row>
    <row r="20" spans="1:8">
      <c r="A20" s="87" t="s">
        <v>1001</v>
      </c>
      <c r="B20" s="88" t="s">
        <v>125</v>
      </c>
      <c r="C20" s="89">
        <v>-873.87392250999994</v>
      </c>
      <c r="D20" s="113" t="s">
        <v>60</v>
      </c>
    </row>
    <row r="21" spans="1:8">
      <c r="A21" s="87">
        <v>9</v>
      </c>
      <c r="B21" s="88" t="s">
        <v>91</v>
      </c>
      <c r="C21" s="89"/>
      <c r="D21" s="113" t="s">
        <v>1044</v>
      </c>
    </row>
    <row r="22" spans="1:8" ht="26.4">
      <c r="A22" s="87" t="s">
        <v>1003</v>
      </c>
      <c r="B22" s="88" t="s">
        <v>1116</v>
      </c>
      <c r="C22" s="89">
        <v>-85.17104046</v>
      </c>
      <c r="D22" s="113" t="s">
        <v>107</v>
      </c>
    </row>
    <row r="23" spans="1:8" ht="26.4">
      <c r="A23" s="87" t="s">
        <v>1004</v>
      </c>
      <c r="B23" s="88" t="s">
        <v>126</v>
      </c>
      <c r="C23" s="89">
        <v>-1.9836513600000001</v>
      </c>
      <c r="D23" s="113" t="s">
        <v>108</v>
      </c>
    </row>
    <row r="24" spans="1:8">
      <c r="A24" s="87" t="s">
        <v>1005</v>
      </c>
      <c r="B24" s="88" t="s">
        <v>127</v>
      </c>
      <c r="C24" s="89">
        <v>0</v>
      </c>
      <c r="D24" s="113" t="s">
        <v>1044</v>
      </c>
    </row>
    <row r="25" spans="1:8">
      <c r="A25" s="87" t="s">
        <v>1006</v>
      </c>
      <c r="B25" s="88" t="s">
        <v>128</v>
      </c>
      <c r="C25" s="89">
        <v>0</v>
      </c>
      <c r="D25" s="113" t="s">
        <v>1044</v>
      </c>
    </row>
    <row r="26" spans="1:8">
      <c r="A26" s="87" t="s">
        <v>1007</v>
      </c>
      <c r="B26" s="88" t="s">
        <v>129</v>
      </c>
      <c r="C26" s="89">
        <v>126.5998336</v>
      </c>
      <c r="D26" s="113" t="s">
        <v>109</v>
      </c>
    </row>
    <row r="27" spans="1:8">
      <c r="A27" s="87" t="s">
        <v>1008</v>
      </c>
      <c r="B27" s="88" t="s">
        <v>130</v>
      </c>
      <c r="C27" s="89">
        <v>0</v>
      </c>
      <c r="D27" s="113" t="s">
        <v>1044</v>
      </c>
    </row>
    <row r="28" spans="1:8">
      <c r="A28" s="87" t="s">
        <v>1009</v>
      </c>
      <c r="B28" s="88" t="s">
        <v>131</v>
      </c>
      <c r="C28" s="89">
        <v>-57.444401090000007</v>
      </c>
      <c r="D28" s="113" t="s">
        <v>1044</v>
      </c>
    </row>
    <row r="29" spans="1:8" ht="39.6">
      <c r="A29" s="87" t="s">
        <v>1010</v>
      </c>
      <c r="B29" s="88" t="s">
        <v>132</v>
      </c>
      <c r="C29" s="93">
        <v>0</v>
      </c>
      <c r="D29" s="113" t="s">
        <v>1044</v>
      </c>
    </row>
    <row r="30" spans="1:8" ht="39.6">
      <c r="A30" s="87" t="s">
        <v>1011</v>
      </c>
      <c r="B30" s="88" t="s">
        <v>133</v>
      </c>
      <c r="C30" s="93">
        <v>0</v>
      </c>
      <c r="D30" s="113" t="s">
        <v>1044</v>
      </c>
    </row>
    <row r="31" spans="1:8" ht="39.6">
      <c r="A31" s="87" t="s">
        <v>1012</v>
      </c>
      <c r="B31" s="88" t="s">
        <v>134</v>
      </c>
      <c r="C31" s="93">
        <v>0</v>
      </c>
      <c r="D31" s="113" t="s">
        <v>1044</v>
      </c>
    </row>
    <row r="32" spans="1:8">
      <c r="A32" s="87">
        <v>20</v>
      </c>
      <c r="B32" s="88" t="s">
        <v>91</v>
      </c>
      <c r="C32" s="93"/>
      <c r="D32" s="113" t="s">
        <v>1044</v>
      </c>
    </row>
    <row r="33" spans="1:8" ht="26.4">
      <c r="A33" s="87" t="s">
        <v>135</v>
      </c>
      <c r="B33" s="88" t="s">
        <v>136</v>
      </c>
      <c r="C33" s="89">
        <v>-23.64026891</v>
      </c>
      <c r="D33" s="113" t="s">
        <v>1044</v>
      </c>
    </row>
    <row r="34" spans="1:8">
      <c r="A34" s="87" t="s">
        <v>137</v>
      </c>
      <c r="B34" s="117" t="s">
        <v>1045</v>
      </c>
      <c r="C34" s="89">
        <v>0</v>
      </c>
      <c r="D34" s="113" t="s">
        <v>1044</v>
      </c>
    </row>
    <row r="35" spans="1:8">
      <c r="A35" s="87" t="s">
        <v>138</v>
      </c>
      <c r="B35" s="117" t="s">
        <v>1046</v>
      </c>
      <c r="C35" s="89">
        <v>-23.64026891</v>
      </c>
      <c r="D35" s="113" t="s">
        <v>1044</v>
      </c>
    </row>
    <row r="36" spans="1:8">
      <c r="A36" s="87" t="s">
        <v>139</v>
      </c>
      <c r="B36" s="117" t="s">
        <v>1047</v>
      </c>
      <c r="C36" s="89">
        <v>0</v>
      </c>
      <c r="D36" s="113" t="s">
        <v>1044</v>
      </c>
    </row>
    <row r="37" spans="1:8" ht="26.4">
      <c r="A37" s="87" t="s">
        <v>1014</v>
      </c>
      <c r="B37" s="88" t="s">
        <v>140</v>
      </c>
      <c r="C37" s="89">
        <v>0</v>
      </c>
      <c r="D37" s="113" t="s">
        <v>1044</v>
      </c>
    </row>
    <row r="38" spans="1:8">
      <c r="A38" s="87" t="s">
        <v>1015</v>
      </c>
      <c r="B38" s="88" t="s">
        <v>141</v>
      </c>
      <c r="C38" s="89">
        <v>0</v>
      </c>
      <c r="D38" s="113" t="s">
        <v>1044</v>
      </c>
    </row>
    <row r="39" spans="1:8">
      <c r="A39" s="87" t="s">
        <v>1016</v>
      </c>
      <c r="B39" s="117" t="s">
        <v>1048</v>
      </c>
      <c r="C39" s="89">
        <v>0</v>
      </c>
      <c r="D39" s="113" t="s">
        <v>1044</v>
      </c>
    </row>
    <row r="40" spans="1:8">
      <c r="A40" s="87">
        <v>24</v>
      </c>
      <c r="B40" s="94" t="s">
        <v>91</v>
      </c>
      <c r="C40" s="89"/>
      <c r="D40" s="113" t="s">
        <v>1044</v>
      </c>
    </row>
    <row r="41" spans="1:8">
      <c r="A41" s="87" t="s">
        <v>1018</v>
      </c>
      <c r="B41" s="117" t="s">
        <v>1049</v>
      </c>
      <c r="C41" s="89"/>
      <c r="D41" s="113" t="s">
        <v>1044</v>
      </c>
    </row>
    <row r="42" spans="1:8">
      <c r="A42" s="87" t="s">
        <v>142</v>
      </c>
      <c r="B42" s="88" t="s">
        <v>143</v>
      </c>
      <c r="C42" s="89">
        <v>0</v>
      </c>
      <c r="D42" s="113" t="s">
        <v>1044</v>
      </c>
    </row>
    <row r="43" spans="1:8" ht="39.6">
      <c r="A43" s="87" t="s">
        <v>144</v>
      </c>
      <c r="B43" s="88" t="s">
        <v>145</v>
      </c>
      <c r="C43" s="89">
        <v>0</v>
      </c>
      <c r="D43" s="113" t="s">
        <v>1044</v>
      </c>
    </row>
    <row r="44" spans="1:8">
      <c r="A44" s="87">
        <v>26</v>
      </c>
      <c r="B44" s="94" t="s">
        <v>91</v>
      </c>
      <c r="C44" s="89"/>
      <c r="D44" s="113" t="s">
        <v>1044</v>
      </c>
    </row>
    <row r="45" spans="1:8">
      <c r="A45" s="87" t="s">
        <v>1020</v>
      </c>
      <c r="B45" s="88" t="s">
        <v>146</v>
      </c>
      <c r="C45" s="89">
        <v>0</v>
      </c>
      <c r="D45" s="113" t="s">
        <v>1044</v>
      </c>
    </row>
    <row r="46" spans="1:8">
      <c r="A46" s="87" t="s">
        <v>147</v>
      </c>
      <c r="B46" s="88" t="s">
        <v>1050</v>
      </c>
      <c r="C46" s="89">
        <v>-302.09832318999997</v>
      </c>
      <c r="D46" s="113" t="s">
        <v>1044</v>
      </c>
    </row>
    <row r="47" spans="1:8" s="92" customFormat="1">
      <c r="A47" s="85" t="s">
        <v>1021</v>
      </c>
      <c r="B47" s="90" t="s">
        <v>148</v>
      </c>
      <c r="C47" s="95">
        <v>-1308.5451532699999</v>
      </c>
      <c r="D47" s="114" t="s">
        <v>1044</v>
      </c>
      <c r="H47" s="82"/>
    </row>
    <row r="48" spans="1:8" s="92" customFormat="1">
      <c r="A48" s="85" t="s">
        <v>1022</v>
      </c>
      <c r="B48" s="90" t="s">
        <v>149</v>
      </c>
      <c r="C48" s="91">
        <v>23726.000814450003</v>
      </c>
      <c r="D48" s="114" t="s">
        <v>1044</v>
      </c>
      <c r="H48" s="82"/>
    </row>
    <row r="49" spans="1:8" ht="14.4" customHeight="1">
      <c r="A49" s="118"/>
      <c r="B49" s="898" t="s">
        <v>150</v>
      </c>
      <c r="C49" s="898"/>
      <c r="D49" s="899"/>
    </row>
    <row r="50" spans="1:8">
      <c r="A50" s="87" t="s">
        <v>1051</v>
      </c>
      <c r="B50" s="88" t="s">
        <v>1042</v>
      </c>
      <c r="C50" s="89">
        <v>2687.8256041999998</v>
      </c>
      <c r="D50" s="113" t="s">
        <v>196</v>
      </c>
    </row>
    <row r="51" spans="1:8">
      <c r="A51" s="87" t="s">
        <v>1052</v>
      </c>
      <c r="B51" s="117" t="s">
        <v>1053</v>
      </c>
      <c r="C51" s="89">
        <v>2694.1950305400001</v>
      </c>
      <c r="D51" s="113" t="s">
        <v>1044</v>
      </c>
    </row>
    <row r="52" spans="1:8">
      <c r="A52" s="87" t="s">
        <v>1054</v>
      </c>
      <c r="B52" s="117" t="s">
        <v>1055</v>
      </c>
      <c r="C52" s="89">
        <v>0</v>
      </c>
      <c r="D52" s="113" t="s">
        <v>1044</v>
      </c>
    </row>
    <row r="53" spans="1:8" ht="26.4">
      <c r="A53" s="87" t="s">
        <v>1056</v>
      </c>
      <c r="B53" s="88" t="s">
        <v>1117</v>
      </c>
      <c r="C53" s="89">
        <v>0</v>
      </c>
      <c r="D53" s="113" t="s">
        <v>1044</v>
      </c>
    </row>
    <row r="54" spans="1:8">
      <c r="A54" s="87" t="s">
        <v>151</v>
      </c>
      <c r="B54" s="88" t="s">
        <v>152</v>
      </c>
      <c r="C54" s="89">
        <v>0</v>
      </c>
      <c r="D54" s="113" t="s">
        <v>1044</v>
      </c>
    </row>
    <row r="55" spans="1:8">
      <c r="A55" s="87" t="s">
        <v>153</v>
      </c>
      <c r="B55" s="88" t="s">
        <v>154</v>
      </c>
      <c r="C55" s="89">
        <v>0</v>
      </c>
      <c r="D55" s="113" t="s">
        <v>1044</v>
      </c>
    </row>
    <row r="56" spans="1:8" ht="26.4">
      <c r="A56" s="87" t="s">
        <v>1057</v>
      </c>
      <c r="B56" s="88" t="s">
        <v>155</v>
      </c>
      <c r="C56" s="89">
        <v>6.3694263399999995</v>
      </c>
      <c r="D56" s="113" t="s">
        <v>197</v>
      </c>
    </row>
    <row r="57" spans="1:8">
      <c r="A57" s="87" t="s">
        <v>1058</v>
      </c>
      <c r="B57" s="117" t="s">
        <v>1059</v>
      </c>
      <c r="C57" s="89">
        <v>0</v>
      </c>
      <c r="D57" s="113" t="s">
        <v>1044</v>
      </c>
    </row>
    <row r="58" spans="1:8" s="92" customFormat="1">
      <c r="A58" s="85" t="s">
        <v>1060</v>
      </c>
      <c r="B58" s="90" t="s">
        <v>1061</v>
      </c>
      <c r="C58" s="91">
        <v>2694.1950305400001</v>
      </c>
      <c r="D58" s="114" t="s">
        <v>1044</v>
      </c>
      <c r="H58" s="82"/>
    </row>
    <row r="59" spans="1:8" ht="14.4" customHeight="1">
      <c r="A59" s="118"/>
      <c r="B59" s="898" t="s">
        <v>156</v>
      </c>
      <c r="C59" s="898"/>
      <c r="D59" s="899"/>
    </row>
    <row r="60" spans="1:8">
      <c r="A60" s="87" t="s">
        <v>1062</v>
      </c>
      <c r="B60" s="88" t="s">
        <v>157</v>
      </c>
      <c r="C60" s="89">
        <v>-1.4</v>
      </c>
      <c r="D60" s="113" t="s">
        <v>1044</v>
      </c>
    </row>
    <row r="61" spans="1:8" ht="39.6">
      <c r="A61" s="87" t="s">
        <v>1063</v>
      </c>
      <c r="B61" s="88" t="s">
        <v>158</v>
      </c>
      <c r="C61" s="89">
        <v>0</v>
      </c>
      <c r="D61" s="113" t="s">
        <v>1044</v>
      </c>
    </row>
    <row r="62" spans="1:8" ht="39.6">
      <c r="A62" s="87" t="s">
        <v>1064</v>
      </c>
      <c r="B62" s="88" t="s">
        <v>159</v>
      </c>
      <c r="C62" s="89">
        <v>0</v>
      </c>
      <c r="D62" s="113" t="s">
        <v>1044</v>
      </c>
    </row>
    <row r="63" spans="1:8" ht="26.4">
      <c r="A63" s="87" t="s">
        <v>1065</v>
      </c>
      <c r="B63" s="88" t="s">
        <v>160</v>
      </c>
      <c r="C63" s="89">
        <v>0</v>
      </c>
      <c r="D63" s="113" t="s">
        <v>1044</v>
      </c>
    </row>
    <row r="64" spans="1:8">
      <c r="A64" s="87">
        <v>41</v>
      </c>
      <c r="B64" s="88" t="s">
        <v>91</v>
      </c>
      <c r="C64" s="89"/>
      <c r="D64" s="113" t="s">
        <v>1044</v>
      </c>
    </row>
    <row r="65" spans="1:8">
      <c r="A65" s="87" t="s">
        <v>1066</v>
      </c>
      <c r="B65" s="88" t="s">
        <v>161</v>
      </c>
      <c r="C65" s="89">
        <v>0</v>
      </c>
      <c r="D65" s="113" t="s">
        <v>1044</v>
      </c>
    </row>
    <row r="66" spans="1:8">
      <c r="A66" s="87" t="s">
        <v>162</v>
      </c>
      <c r="B66" s="88" t="s">
        <v>163</v>
      </c>
      <c r="C66" s="89">
        <v>0</v>
      </c>
      <c r="D66" s="113" t="s">
        <v>1044</v>
      </c>
    </row>
    <row r="67" spans="1:8">
      <c r="A67" s="85" t="s">
        <v>1067</v>
      </c>
      <c r="B67" s="90" t="s">
        <v>164</v>
      </c>
      <c r="C67" s="95">
        <v>-1.4</v>
      </c>
      <c r="D67" s="114" t="s">
        <v>1044</v>
      </c>
    </row>
    <row r="68" spans="1:8" s="92" customFormat="1">
      <c r="A68" s="85" t="s">
        <v>1068</v>
      </c>
      <c r="B68" s="90" t="s">
        <v>165</v>
      </c>
      <c r="C68" s="91">
        <v>2692.79503054</v>
      </c>
      <c r="D68" s="114" t="s">
        <v>1044</v>
      </c>
      <c r="H68" s="82"/>
    </row>
    <row r="69" spans="1:8" s="92" customFormat="1">
      <c r="A69" s="85" t="s">
        <v>1069</v>
      </c>
      <c r="B69" s="90" t="s">
        <v>166</v>
      </c>
      <c r="C69" s="95">
        <v>26418.795844990003</v>
      </c>
      <c r="D69" s="114" t="s">
        <v>1044</v>
      </c>
      <c r="H69" s="82"/>
    </row>
    <row r="70" spans="1:8" s="92" customFormat="1">
      <c r="A70" s="118"/>
      <c r="B70" s="898" t="s">
        <v>1070</v>
      </c>
      <c r="C70" s="898"/>
      <c r="D70" s="899"/>
      <c r="H70" s="82"/>
    </row>
    <row r="71" spans="1:8" ht="14.4" customHeight="1">
      <c r="A71" s="87" t="s">
        <v>1071</v>
      </c>
      <c r="B71" s="88" t="s">
        <v>1042</v>
      </c>
      <c r="C71" s="89">
        <v>3133.63117336</v>
      </c>
      <c r="D71" s="113" t="s">
        <v>198</v>
      </c>
    </row>
    <row r="72" spans="1:8" ht="26.4">
      <c r="A72" s="87" t="s">
        <v>1072</v>
      </c>
      <c r="B72" s="88" t="s">
        <v>1118</v>
      </c>
      <c r="C72" s="89">
        <v>0</v>
      </c>
      <c r="D72" s="113" t="s">
        <v>1044</v>
      </c>
    </row>
    <row r="73" spans="1:8">
      <c r="A73" s="87" t="s">
        <v>167</v>
      </c>
      <c r="B73" s="88" t="s">
        <v>1500</v>
      </c>
      <c r="C73" s="89">
        <v>0</v>
      </c>
      <c r="D73" s="113" t="s">
        <v>1044</v>
      </c>
    </row>
    <row r="74" spans="1:8">
      <c r="A74" s="87" t="s">
        <v>168</v>
      </c>
      <c r="B74" s="88" t="s">
        <v>1501</v>
      </c>
      <c r="C74" s="89">
        <v>0</v>
      </c>
      <c r="D74" s="113" t="s">
        <v>1044</v>
      </c>
    </row>
    <row r="75" spans="1:8" ht="26.4">
      <c r="A75" s="87" t="s">
        <v>1073</v>
      </c>
      <c r="B75" s="88" t="s">
        <v>1119</v>
      </c>
      <c r="C75" s="89">
        <v>418.73327508999995</v>
      </c>
      <c r="D75" s="113" t="s">
        <v>198</v>
      </c>
    </row>
    <row r="76" spans="1:8">
      <c r="A76" s="87" t="s">
        <v>1074</v>
      </c>
      <c r="B76" s="117" t="s">
        <v>1075</v>
      </c>
      <c r="C76" s="89">
        <v>0</v>
      </c>
      <c r="D76" s="113" t="s">
        <v>1044</v>
      </c>
    </row>
    <row r="77" spans="1:8">
      <c r="A77" s="87" t="s">
        <v>1076</v>
      </c>
      <c r="B77" s="88" t="s">
        <v>169</v>
      </c>
      <c r="C77" s="89">
        <v>157.96717143999999</v>
      </c>
      <c r="D77" s="113" t="s">
        <v>1044</v>
      </c>
    </row>
    <row r="78" spans="1:8">
      <c r="A78" s="85" t="s">
        <v>1077</v>
      </c>
      <c r="B78" s="90" t="s">
        <v>170</v>
      </c>
      <c r="C78" s="91">
        <v>3710.3316198899997</v>
      </c>
      <c r="D78" s="114" t="s">
        <v>1044</v>
      </c>
    </row>
    <row r="79" spans="1:8" s="92" customFormat="1">
      <c r="A79" s="118"/>
      <c r="B79" s="898" t="s">
        <v>171</v>
      </c>
      <c r="C79" s="898"/>
      <c r="D79" s="899"/>
      <c r="H79" s="82"/>
    </row>
    <row r="80" spans="1:8">
      <c r="A80" s="87" t="s">
        <v>1078</v>
      </c>
      <c r="B80" s="88" t="s">
        <v>172</v>
      </c>
      <c r="C80" s="89">
        <v>-67.082614390000003</v>
      </c>
      <c r="D80" s="113" t="s">
        <v>1044</v>
      </c>
    </row>
    <row r="81" spans="1:8" ht="39.6">
      <c r="A81" s="87" t="s">
        <v>1079</v>
      </c>
      <c r="B81" s="88" t="s">
        <v>173</v>
      </c>
      <c r="C81" s="89">
        <v>0</v>
      </c>
      <c r="D81" s="113" t="s">
        <v>1044</v>
      </c>
    </row>
    <row r="82" spans="1:8" ht="39.6">
      <c r="A82" s="87" t="s">
        <v>1080</v>
      </c>
      <c r="B82" s="88" t="s">
        <v>1120</v>
      </c>
      <c r="C82" s="89">
        <v>0</v>
      </c>
      <c r="D82" s="113" t="s">
        <v>1044</v>
      </c>
    </row>
    <row r="83" spans="1:8">
      <c r="A83" s="87" t="s">
        <v>174</v>
      </c>
      <c r="B83" s="88" t="s">
        <v>91</v>
      </c>
      <c r="C83" s="89"/>
      <c r="D83" s="113" t="s">
        <v>1044</v>
      </c>
    </row>
    <row r="84" spans="1:8" ht="39.6">
      <c r="A84" s="87" t="s">
        <v>1081</v>
      </c>
      <c r="B84" s="88" t="s">
        <v>1121</v>
      </c>
      <c r="C84" s="89">
        <v>0</v>
      </c>
      <c r="D84" s="113" t="s">
        <v>1044</v>
      </c>
    </row>
    <row r="85" spans="1:8">
      <c r="A85" s="87">
        <v>56</v>
      </c>
      <c r="B85" s="88" t="s">
        <v>91</v>
      </c>
      <c r="C85" s="89"/>
      <c r="D85" s="113" t="s">
        <v>1044</v>
      </c>
    </row>
    <row r="86" spans="1:8">
      <c r="A86" s="87" t="s">
        <v>1122</v>
      </c>
      <c r="B86" s="88" t="s">
        <v>175</v>
      </c>
      <c r="C86" s="89">
        <v>0</v>
      </c>
      <c r="D86" s="113" t="s">
        <v>1044</v>
      </c>
    </row>
    <row r="87" spans="1:8">
      <c r="A87" s="87" t="s">
        <v>1082</v>
      </c>
      <c r="B87" s="88" t="s">
        <v>1083</v>
      </c>
      <c r="C87" s="89">
        <v>0</v>
      </c>
      <c r="D87" s="113" t="s">
        <v>1044</v>
      </c>
    </row>
    <row r="88" spans="1:8">
      <c r="A88" s="85" t="s">
        <v>1084</v>
      </c>
      <c r="B88" s="90" t="s">
        <v>176</v>
      </c>
      <c r="C88" s="95">
        <v>-67.082614390000003</v>
      </c>
      <c r="D88" s="114" t="s">
        <v>1044</v>
      </c>
    </row>
    <row r="89" spans="1:8">
      <c r="A89" s="85" t="s">
        <v>1085</v>
      </c>
      <c r="B89" s="90" t="s">
        <v>177</v>
      </c>
      <c r="C89" s="95">
        <v>3643.2490054999998</v>
      </c>
      <c r="D89" s="114" t="s">
        <v>1044</v>
      </c>
    </row>
    <row r="90" spans="1:8">
      <c r="A90" s="85" t="s">
        <v>1086</v>
      </c>
      <c r="B90" s="90" t="s">
        <v>178</v>
      </c>
      <c r="C90" s="95">
        <v>30062.044850490001</v>
      </c>
      <c r="D90" s="114" t="s">
        <v>1044</v>
      </c>
    </row>
    <row r="91" spans="1:8" s="92" customFormat="1">
      <c r="A91" s="85" t="s">
        <v>1087</v>
      </c>
      <c r="B91" s="90" t="s">
        <v>1123</v>
      </c>
      <c r="C91" s="91">
        <v>152717.42703492002</v>
      </c>
      <c r="D91" s="114" t="s">
        <v>1044</v>
      </c>
      <c r="H91" s="82"/>
    </row>
    <row r="92" spans="1:8" s="92" customFormat="1">
      <c r="A92" s="603"/>
      <c r="B92" s="900" t="s">
        <v>1124</v>
      </c>
      <c r="C92" s="898"/>
      <c r="D92" s="899"/>
      <c r="H92" s="82"/>
    </row>
    <row r="93" spans="1:8" s="92" customFormat="1">
      <c r="A93" s="87" t="s">
        <v>1088</v>
      </c>
      <c r="B93" s="88" t="s">
        <v>1125</v>
      </c>
      <c r="C93" s="685">
        <v>0.15535883019451699</v>
      </c>
      <c r="D93" s="115" t="s">
        <v>1044</v>
      </c>
      <c r="H93" s="82"/>
    </row>
    <row r="94" spans="1:8" s="92" customFormat="1">
      <c r="A94" s="87" t="s">
        <v>1089</v>
      </c>
      <c r="B94" s="88" t="s">
        <v>295</v>
      </c>
      <c r="C94" s="685">
        <v>0.17299136292390599</v>
      </c>
      <c r="D94" s="115" t="s">
        <v>1044</v>
      </c>
      <c r="H94" s="82"/>
    </row>
    <row r="95" spans="1:8" ht="14.4" customHeight="1">
      <c r="A95" s="87" t="s">
        <v>1090</v>
      </c>
      <c r="B95" s="88" t="s">
        <v>1126</v>
      </c>
      <c r="C95" s="685">
        <v>0.19684750741403401</v>
      </c>
      <c r="D95" s="115" t="s">
        <v>1044</v>
      </c>
    </row>
    <row r="96" spans="1:8">
      <c r="A96" s="87" t="s">
        <v>1091</v>
      </c>
      <c r="B96" s="88" t="s">
        <v>1127</v>
      </c>
      <c r="C96" s="685">
        <v>0.112735</v>
      </c>
      <c r="D96" s="115" t="s">
        <v>1044</v>
      </c>
    </row>
    <row r="97" spans="1:8">
      <c r="A97" s="87" t="s">
        <v>1092</v>
      </c>
      <c r="B97" s="117" t="s">
        <v>1502</v>
      </c>
      <c r="C97" s="685">
        <v>2.499999999998E-2</v>
      </c>
      <c r="D97" s="115" t="s">
        <v>1044</v>
      </c>
    </row>
    <row r="98" spans="1:8">
      <c r="A98" s="87" t="s">
        <v>1093</v>
      </c>
      <c r="B98" s="117" t="s">
        <v>180</v>
      </c>
      <c r="C98" s="685">
        <v>7.0471094102699996E-3</v>
      </c>
      <c r="D98" s="115" t="s">
        <v>1044</v>
      </c>
    </row>
    <row r="99" spans="1:8">
      <c r="A99" s="87" t="s">
        <v>1094</v>
      </c>
      <c r="B99" s="117" t="s">
        <v>181</v>
      </c>
      <c r="C99" s="685">
        <v>1.0000000000005E-2</v>
      </c>
      <c r="D99" s="115" t="s">
        <v>1044</v>
      </c>
    </row>
    <row r="100" spans="1:8" ht="26.4">
      <c r="A100" s="87" t="s">
        <v>182</v>
      </c>
      <c r="B100" s="119" t="s">
        <v>1128</v>
      </c>
      <c r="C100" s="685">
        <v>1.4999999999975E-2</v>
      </c>
      <c r="D100" s="115" t="s">
        <v>1044</v>
      </c>
    </row>
    <row r="101" spans="1:8">
      <c r="A101" s="87" t="s">
        <v>1095</v>
      </c>
      <c r="B101" s="117" t="s">
        <v>1096</v>
      </c>
      <c r="C101" s="686">
        <v>1.0688E-2</v>
      </c>
      <c r="D101" s="115" t="s">
        <v>1044</v>
      </c>
    </row>
    <row r="102" spans="1:8" ht="26.4">
      <c r="A102" s="85" t="s">
        <v>1097</v>
      </c>
      <c r="B102" s="90" t="s">
        <v>1129</v>
      </c>
      <c r="C102" s="687">
        <v>9.7847507414285995E-2</v>
      </c>
      <c r="D102" s="86" t="s">
        <v>1044</v>
      </c>
    </row>
    <row r="103" spans="1:8">
      <c r="A103" s="604"/>
      <c r="B103" s="901" t="s">
        <v>1130</v>
      </c>
      <c r="C103" s="901"/>
      <c r="D103" s="902"/>
    </row>
    <row r="104" spans="1:8">
      <c r="A104" s="87">
        <v>69</v>
      </c>
      <c r="B104" s="120" t="s">
        <v>91</v>
      </c>
      <c r="C104" s="685"/>
      <c r="D104" s="86" t="s">
        <v>1044</v>
      </c>
    </row>
    <row r="105" spans="1:8">
      <c r="A105" s="87">
        <v>70</v>
      </c>
      <c r="B105" s="120" t="s">
        <v>91</v>
      </c>
      <c r="C105" s="685"/>
      <c r="D105" s="86" t="s">
        <v>1044</v>
      </c>
    </row>
    <row r="106" spans="1:8">
      <c r="A106" s="87">
        <v>71</v>
      </c>
      <c r="B106" s="120" t="s">
        <v>91</v>
      </c>
      <c r="C106" s="685"/>
      <c r="D106" s="86" t="s">
        <v>1044</v>
      </c>
    </row>
    <row r="107" spans="1:8">
      <c r="A107" s="118"/>
      <c r="B107" s="898" t="s">
        <v>183</v>
      </c>
      <c r="C107" s="898"/>
      <c r="D107" s="899"/>
    </row>
    <row r="108" spans="1:8" ht="39.6">
      <c r="A108" s="87" t="s">
        <v>1098</v>
      </c>
      <c r="B108" s="88" t="s">
        <v>1131</v>
      </c>
      <c r="C108" s="89">
        <v>394.40717651</v>
      </c>
      <c r="D108" s="113" t="s">
        <v>1044</v>
      </c>
    </row>
    <row r="109" spans="1:8" s="92" customFormat="1" ht="39.6">
      <c r="A109" s="87" t="s">
        <v>1099</v>
      </c>
      <c r="B109" s="88" t="s">
        <v>1132</v>
      </c>
      <c r="C109" s="89">
        <v>272.84628196</v>
      </c>
      <c r="D109" s="113" t="s">
        <v>1044</v>
      </c>
      <c r="H109" s="82"/>
    </row>
    <row r="110" spans="1:8" s="92" customFormat="1">
      <c r="A110" s="87">
        <v>74</v>
      </c>
      <c r="B110" s="88" t="s">
        <v>91</v>
      </c>
      <c r="C110" s="89"/>
      <c r="D110" s="113" t="s">
        <v>1044</v>
      </c>
      <c r="H110" s="82"/>
    </row>
    <row r="111" spans="1:8" ht="28.8" customHeight="1">
      <c r="A111" s="87" t="s">
        <v>1100</v>
      </c>
      <c r="B111" s="96" t="s">
        <v>1133</v>
      </c>
      <c r="C111" s="89">
        <v>364.67179356000003</v>
      </c>
      <c r="D111" s="113" t="s">
        <v>1044</v>
      </c>
    </row>
    <row r="112" spans="1:8">
      <c r="A112" s="118"/>
      <c r="B112" s="898" t="s">
        <v>184</v>
      </c>
      <c r="C112" s="898"/>
      <c r="D112" s="899"/>
    </row>
    <row r="113" spans="1:6" ht="26.4">
      <c r="A113" s="87" t="s">
        <v>1101</v>
      </c>
      <c r="B113" s="88" t="s">
        <v>185</v>
      </c>
      <c r="C113" s="89">
        <v>0</v>
      </c>
      <c r="D113" s="113" t="s">
        <v>1044</v>
      </c>
    </row>
    <row r="114" spans="1:6">
      <c r="A114" s="87" t="s">
        <v>1102</v>
      </c>
      <c r="B114" s="88" t="s">
        <v>186</v>
      </c>
      <c r="C114" s="89">
        <v>0</v>
      </c>
      <c r="D114" s="113" t="s">
        <v>1044</v>
      </c>
      <c r="F114" s="97"/>
    </row>
    <row r="115" spans="1:6" ht="26.4">
      <c r="A115" s="87" t="s">
        <v>1103</v>
      </c>
      <c r="B115" s="88" t="s">
        <v>187</v>
      </c>
      <c r="C115" s="89">
        <v>157.96717143000001</v>
      </c>
      <c r="D115" s="113" t="s">
        <v>1044</v>
      </c>
    </row>
    <row r="116" spans="1:6">
      <c r="A116" s="87" t="s">
        <v>1104</v>
      </c>
      <c r="B116" s="88" t="s">
        <v>188</v>
      </c>
      <c r="C116" s="89">
        <v>612.54425557001991</v>
      </c>
      <c r="D116" s="113" t="s">
        <v>1044</v>
      </c>
    </row>
    <row r="117" spans="1:6">
      <c r="A117" s="603"/>
      <c r="B117" s="900" t="s">
        <v>189</v>
      </c>
      <c r="C117" s="898"/>
      <c r="D117" s="899"/>
    </row>
    <row r="118" spans="1:6">
      <c r="A118" s="87" t="s">
        <v>1105</v>
      </c>
      <c r="B118" s="88" t="s">
        <v>190</v>
      </c>
      <c r="C118" s="688">
        <v>0</v>
      </c>
      <c r="D118" s="115" t="s">
        <v>1044</v>
      </c>
    </row>
    <row r="119" spans="1:6">
      <c r="A119" s="87" t="s">
        <v>1106</v>
      </c>
      <c r="B119" s="88" t="s">
        <v>191</v>
      </c>
      <c r="C119" s="93">
        <v>0</v>
      </c>
      <c r="D119" s="115" t="s">
        <v>1044</v>
      </c>
    </row>
    <row r="120" spans="1:6" ht="14.4" customHeight="1">
      <c r="A120" s="87" t="s">
        <v>1107</v>
      </c>
      <c r="B120" s="88" t="s">
        <v>192</v>
      </c>
      <c r="C120" s="688">
        <v>0</v>
      </c>
      <c r="D120" s="115" t="s">
        <v>1044</v>
      </c>
    </row>
    <row r="121" spans="1:6">
      <c r="A121" s="87" t="s">
        <v>1108</v>
      </c>
      <c r="B121" s="88" t="s">
        <v>193</v>
      </c>
      <c r="C121" s="93">
        <v>0</v>
      </c>
      <c r="D121" s="115" t="s">
        <v>1044</v>
      </c>
    </row>
    <row r="122" spans="1:6">
      <c r="A122" s="87" t="s">
        <v>1109</v>
      </c>
      <c r="B122" s="88" t="s">
        <v>194</v>
      </c>
      <c r="C122" s="688">
        <v>0</v>
      </c>
      <c r="D122" s="115" t="s">
        <v>1044</v>
      </c>
    </row>
    <row r="123" spans="1:6">
      <c r="A123" s="87" t="s">
        <v>1110</v>
      </c>
      <c r="B123" s="88" t="s">
        <v>195</v>
      </c>
      <c r="C123" s="93">
        <v>0</v>
      </c>
      <c r="D123" s="115" t="s">
        <v>1044</v>
      </c>
    </row>
    <row r="125" spans="1:6">
      <c r="A125" s="92" t="s">
        <v>1111</v>
      </c>
    </row>
    <row r="126" spans="1:6" ht="27.6" customHeight="1">
      <c r="A126" s="82" t="s">
        <v>57</v>
      </c>
      <c r="B126" s="82" t="s">
        <v>1752</v>
      </c>
    </row>
    <row r="127" spans="1:6" ht="27.6" customHeight="1">
      <c r="A127" s="82" t="s">
        <v>56</v>
      </c>
      <c r="B127" s="82" t="s">
        <v>1753</v>
      </c>
    </row>
    <row r="128" spans="1:6" ht="27.6" customHeight="1">
      <c r="A128" s="82" t="s">
        <v>59</v>
      </c>
      <c r="B128" s="82" t="s">
        <v>1754</v>
      </c>
    </row>
    <row r="129" spans="1:2" ht="27.6" customHeight="1">
      <c r="A129" s="82" t="s">
        <v>60</v>
      </c>
      <c r="B129" s="82" t="s">
        <v>1755</v>
      </c>
    </row>
    <row r="130" spans="1:2" ht="27.6" customHeight="1">
      <c r="A130" s="82" t="s">
        <v>109</v>
      </c>
      <c r="B130" s="82" t="s">
        <v>1756</v>
      </c>
    </row>
    <row r="131" spans="1:2" ht="27.6" customHeight="1">
      <c r="A131" s="82" t="s">
        <v>197</v>
      </c>
      <c r="B131" s="82" t="s">
        <v>1757</v>
      </c>
    </row>
    <row r="132" spans="1:2" ht="27.6" customHeight="1">
      <c r="A132" s="82" t="s">
        <v>198</v>
      </c>
      <c r="B132" s="82" t="s">
        <v>1758</v>
      </c>
    </row>
  </sheetData>
  <mergeCells count="11">
    <mergeCell ref="B8:D8"/>
    <mergeCell ref="B18:D18"/>
    <mergeCell ref="B117:D117"/>
    <mergeCell ref="B112:D112"/>
    <mergeCell ref="B107:D107"/>
    <mergeCell ref="B103:D103"/>
    <mergeCell ref="B92:D92"/>
    <mergeCell ref="B79:D79"/>
    <mergeCell ref="B70:D70"/>
    <mergeCell ref="B59:D59"/>
    <mergeCell ref="B49:D49"/>
  </mergeCells>
  <hyperlinks>
    <hyperlink ref="A1" location="Index!B5" display="&lt;- back" xr:uid="{687A4A48-536E-424A-97D7-C48785BF46A1}"/>
  </hyperlinks>
  <pageMargins left="0.7" right="0.7" top="0.75" bottom="0.75" header="0.3" footer="0.3"/>
  <pageSetup paperSize="9" scale="3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BB88C-7DE0-44BB-9282-CDAB3113A469}">
  <sheetPr>
    <pageSetUpPr fitToPage="1"/>
  </sheetPr>
  <dimension ref="A1:I84"/>
  <sheetViews>
    <sheetView showGridLines="0" showRuler="0" topLeftCell="A54" zoomScale="80" zoomScaleNormal="80" zoomScaleSheetLayoutView="100" zoomScalePageLayoutView="90" workbookViewId="0"/>
  </sheetViews>
  <sheetFormatPr defaultColWidth="9" defaultRowHeight="13.2"/>
  <cols>
    <col min="1" max="1" width="6.77734375" style="98" customWidth="1"/>
    <col min="2" max="2" width="83.6640625" style="98" customWidth="1"/>
    <col min="3" max="4" width="27.5546875" style="98" customWidth="1"/>
    <col min="5" max="5" width="20.44140625" style="98" customWidth="1"/>
    <col min="6" max="16384" width="9" style="98"/>
  </cols>
  <sheetData>
    <row r="1" spans="1:9">
      <c r="A1" s="38" t="s">
        <v>991</v>
      </c>
    </row>
    <row r="2" spans="1:9">
      <c r="B2" s="99"/>
    </row>
    <row r="3" spans="1:9" s="101" customFormat="1" ht="24" customHeight="1">
      <c r="A3" s="83" t="s">
        <v>1112</v>
      </c>
      <c r="B3" s="52"/>
      <c r="C3" s="52"/>
      <c r="D3" s="52"/>
      <c r="E3" s="52"/>
      <c r="F3" s="100"/>
    </row>
    <row r="4" spans="1:9" s="101" customFormat="1" ht="17.399999999999999" customHeight="1">
      <c r="A4" s="83"/>
      <c r="B4" s="52"/>
      <c r="C4" s="52"/>
      <c r="D4" s="52"/>
      <c r="E4" s="52"/>
      <c r="F4" s="100"/>
    </row>
    <row r="5" spans="1:9" ht="14.4">
      <c r="E5" s="102" t="s">
        <v>993</v>
      </c>
    </row>
    <row r="6" spans="1:9" ht="14.4">
      <c r="C6" s="122" t="s">
        <v>58</v>
      </c>
      <c r="D6" s="122" t="s">
        <v>57</v>
      </c>
      <c r="E6" s="123" t="s">
        <v>56</v>
      </c>
    </row>
    <row r="7" spans="1:9" ht="40.200000000000003" customHeight="1">
      <c r="B7" s="103"/>
      <c r="C7" s="104" t="s">
        <v>731</v>
      </c>
      <c r="D7" s="104" t="s">
        <v>732</v>
      </c>
      <c r="E7" s="104" t="s">
        <v>733</v>
      </c>
    </row>
    <row r="8" spans="1:9" ht="18" customHeight="1">
      <c r="A8" s="105"/>
      <c r="B8" s="106"/>
      <c r="C8" s="107">
        <f>'Ref Date'!C2</f>
        <v>45473</v>
      </c>
      <c r="D8" s="107">
        <f>C8</f>
        <v>45473</v>
      </c>
      <c r="E8" s="104" t="s">
        <v>1044</v>
      </c>
    </row>
    <row r="9" spans="1:9" ht="30" customHeight="1">
      <c r="A9" s="605"/>
      <c r="B9" s="903" t="s">
        <v>1113</v>
      </c>
      <c r="C9" s="903"/>
      <c r="D9" s="903"/>
      <c r="E9" s="904"/>
    </row>
    <row r="10" spans="1:9">
      <c r="A10" s="122">
        <v>1</v>
      </c>
      <c r="B10" s="108" t="s">
        <v>1759</v>
      </c>
      <c r="C10" s="108">
        <v>26231.353473000003</v>
      </c>
      <c r="D10" s="108">
        <v>26209.980053310002</v>
      </c>
      <c r="E10" s="109" t="s">
        <v>1044</v>
      </c>
    </row>
    <row r="11" spans="1:9">
      <c r="A11" s="122">
        <v>2</v>
      </c>
      <c r="B11" s="108" t="s">
        <v>1760</v>
      </c>
      <c r="C11" s="108">
        <v>2970.132087</v>
      </c>
      <c r="D11" s="108">
        <v>2970.0777561899999</v>
      </c>
      <c r="E11" s="109" t="s">
        <v>1044</v>
      </c>
    </row>
    <row r="12" spans="1:9">
      <c r="A12" s="122">
        <v>3</v>
      </c>
      <c r="B12" s="108" t="s">
        <v>1761</v>
      </c>
      <c r="C12" s="108">
        <v>20932.683384</v>
      </c>
      <c r="D12" s="108">
        <v>20932.683093509997</v>
      </c>
      <c r="E12" s="109" t="s">
        <v>1044</v>
      </c>
    </row>
    <row r="13" spans="1:9">
      <c r="A13" s="122">
        <v>4</v>
      </c>
      <c r="B13" s="108" t="s">
        <v>1762</v>
      </c>
      <c r="C13" s="108">
        <v>2328.5380019999998</v>
      </c>
      <c r="D13" s="108">
        <v>2307.2192036099996</v>
      </c>
      <c r="E13" s="109" t="s">
        <v>1044</v>
      </c>
    </row>
    <row r="14" spans="1:9" ht="14.4">
      <c r="A14" s="122">
        <v>5</v>
      </c>
      <c r="B14" s="108" t="s">
        <v>1763</v>
      </c>
      <c r="C14" s="108">
        <v>7525.2229379999999</v>
      </c>
      <c r="D14" s="108">
        <v>7525.2229406599999</v>
      </c>
      <c r="E14" s="109" t="s">
        <v>1044</v>
      </c>
      <c r="I14" s="110"/>
    </row>
    <row r="15" spans="1:9">
      <c r="A15" s="122">
        <v>6</v>
      </c>
      <c r="B15" s="108" t="s">
        <v>1764</v>
      </c>
      <c r="C15" s="108">
        <v>1047.6041150000001</v>
      </c>
      <c r="D15" s="108">
        <v>1047.60411894</v>
      </c>
      <c r="E15" s="109" t="s">
        <v>1044</v>
      </c>
    </row>
    <row r="16" spans="1:9">
      <c r="A16" s="122">
        <v>7</v>
      </c>
      <c r="B16" s="108" t="s">
        <v>1765</v>
      </c>
      <c r="C16" s="108">
        <v>6477.6188229999998</v>
      </c>
      <c r="D16" s="108">
        <v>6477.6188217200006</v>
      </c>
      <c r="E16" s="109" t="s">
        <v>1044</v>
      </c>
    </row>
    <row r="17" spans="1:5">
      <c r="A17" s="122">
        <v>8</v>
      </c>
      <c r="B17" s="108" t="s">
        <v>1766</v>
      </c>
      <c r="C17" s="108">
        <v>100.35902499999999</v>
      </c>
      <c r="D17" s="108">
        <v>100.35902504000001</v>
      </c>
      <c r="E17" s="109" t="s">
        <v>1044</v>
      </c>
    </row>
    <row r="18" spans="1:5">
      <c r="A18" s="122">
        <v>9</v>
      </c>
      <c r="B18" s="108" t="s">
        <v>1767</v>
      </c>
      <c r="C18" s="108">
        <v>3028.7596400000002</v>
      </c>
      <c r="D18" s="108">
        <v>2734.2305006399997</v>
      </c>
      <c r="E18" s="109" t="s">
        <v>1044</v>
      </c>
    </row>
    <row r="19" spans="1:5">
      <c r="A19" s="122">
        <v>10</v>
      </c>
      <c r="B19" s="108" t="s">
        <v>1768</v>
      </c>
      <c r="C19" s="108">
        <v>488.215892</v>
      </c>
      <c r="D19" s="108">
        <v>367.44663145999999</v>
      </c>
      <c r="E19" s="109" t="s">
        <v>1044</v>
      </c>
    </row>
    <row r="20" spans="1:5">
      <c r="A20" s="122">
        <v>11</v>
      </c>
      <c r="B20" s="108" t="s">
        <v>1769</v>
      </c>
      <c r="C20" s="108">
        <v>1458.0566650000001</v>
      </c>
      <c r="D20" s="108">
        <v>1284.6910650700001</v>
      </c>
      <c r="E20" s="109" t="s">
        <v>1044</v>
      </c>
    </row>
    <row r="21" spans="1:5">
      <c r="A21" s="122">
        <v>12</v>
      </c>
      <c r="B21" s="108" t="s">
        <v>1770</v>
      </c>
      <c r="C21" s="108">
        <v>1082.4870830000002</v>
      </c>
      <c r="D21" s="108">
        <v>1082.0928041099999</v>
      </c>
      <c r="E21" s="109" t="s">
        <v>1044</v>
      </c>
    </row>
    <row r="22" spans="1:5">
      <c r="A22" s="122">
        <v>13</v>
      </c>
      <c r="B22" s="108" t="s">
        <v>1771</v>
      </c>
      <c r="C22" s="108">
        <v>8723.7544690000013</v>
      </c>
      <c r="D22" s="108">
        <v>8723.7544700199996</v>
      </c>
      <c r="E22" s="109" t="s">
        <v>1044</v>
      </c>
    </row>
    <row r="23" spans="1:5">
      <c r="A23" s="122">
        <v>14</v>
      </c>
      <c r="B23" s="108" t="s">
        <v>1766</v>
      </c>
      <c r="C23" s="108">
        <v>103.609275</v>
      </c>
      <c r="D23" s="108">
        <v>103.6092744</v>
      </c>
      <c r="E23" s="109" t="s">
        <v>1044</v>
      </c>
    </row>
    <row r="24" spans="1:5">
      <c r="A24" s="122">
        <v>15</v>
      </c>
      <c r="B24" s="108" t="s">
        <v>1768</v>
      </c>
      <c r="C24" s="108">
        <v>98.596992</v>
      </c>
      <c r="D24" s="108">
        <v>98.596991279999997</v>
      </c>
      <c r="E24" s="109" t="s">
        <v>1044</v>
      </c>
    </row>
    <row r="25" spans="1:5">
      <c r="A25" s="122">
        <v>16</v>
      </c>
      <c r="B25" s="108" t="s">
        <v>1769</v>
      </c>
      <c r="C25" s="108">
        <v>8625.1574770000007</v>
      </c>
      <c r="D25" s="108">
        <v>8625.1574787399986</v>
      </c>
      <c r="E25" s="109" t="s">
        <v>1044</v>
      </c>
    </row>
    <row r="26" spans="1:5">
      <c r="A26" s="122">
        <v>17</v>
      </c>
      <c r="B26" s="108" t="s">
        <v>1772</v>
      </c>
      <c r="C26" s="108">
        <v>283403.004434</v>
      </c>
      <c r="D26" s="108">
        <v>283530.07936092</v>
      </c>
      <c r="E26" s="109" t="s">
        <v>1044</v>
      </c>
    </row>
    <row r="27" spans="1:5">
      <c r="A27" s="122">
        <v>18</v>
      </c>
      <c r="B27" s="108" t="s">
        <v>1766</v>
      </c>
      <c r="C27" s="108">
        <v>2591.442051</v>
      </c>
      <c r="D27" s="108">
        <v>2591.4420521000002</v>
      </c>
      <c r="E27" s="109" t="s">
        <v>1044</v>
      </c>
    </row>
    <row r="28" spans="1:5">
      <c r="A28" s="122">
        <v>19</v>
      </c>
      <c r="B28" s="108" t="s">
        <v>1769</v>
      </c>
      <c r="C28" s="108">
        <v>45966.189969999999</v>
      </c>
      <c r="D28" s="108">
        <v>45965.660312679996</v>
      </c>
      <c r="E28" s="109" t="s">
        <v>1044</v>
      </c>
    </row>
    <row r="29" spans="1:5">
      <c r="A29" s="122">
        <v>20</v>
      </c>
      <c r="B29" s="108" t="s">
        <v>1773</v>
      </c>
      <c r="C29" s="108">
        <v>34966.140115000002</v>
      </c>
      <c r="D29" s="108">
        <v>34963.432101669998</v>
      </c>
      <c r="E29" s="109" t="s">
        <v>1044</v>
      </c>
    </row>
    <row r="30" spans="1:5">
      <c r="A30" s="122">
        <v>21</v>
      </c>
      <c r="B30" s="108" t="s">
        <v>1770</v>
      </c>
      <c r="C30" s="108">
        <v>202470.67434900001</v>
      </c>
      <c r="D30" s="108">
        <v>202600.98694657002</v>
      </c>
      <c r="E30" s="109" t="s">
        <v>1044</v>
      </c>
    </row>
    <row r="31" spans="1:5">
      <c r="A31" s="122">
        <v>22</v>
      </c>
      <c r="B31" s="108" t="s">
        <v>1774</v>
      </c>
      <c r="C31" s="108">
        <v>5197.7661179999996</v>
      </c>
      <c r="D31" s="108">
        <v>5209.2700744800004</v>
      </c>
      <c r="E31" s="109" t="s">
        <v>1044</v>
      </c>
    </row>
    <row r="32" spans="1:5">
      <c r="A32" s="122">
        <v>23</v>
      </c>
      <c r="B32" s="108" t="s">
        <v>1775</v>
      </c>
      <c r="C32" s="108">
        <v>168.01307299999999</v>
      </c>
      <c r="D32" s="108">
        <v>168.01307428000001</v>
      </c>
      <c r="E32" s="109" t="s">
        <v>1044</v>
      </c>
    </row>
    <row r="33" spans="1:5">
      <c r="A33" s="122">
        <v>24</v>
      </c>
      <c r="B33" s="108" t="s">
        <v>1776</v>
      </c>
      <c r="C33" s="108">
        <v>-25.991133000000001</v>
      </c>
      <c r="D33" s="108">
        <v>-25.99113191</v>
      </c>
      <c r="E33" s="109" t="s">
        <v>1044</v>
      </c>
    </row>
    <row r="34" spans="1:5">
      <c r="A34" s="122">
        <v>25</v>
      </c>
      <c r="B34" s="108" t="s">
        <v>1777</v>
      </c>
      <c r="C34" s="108">
        <v>2657.6425819999999</v>
      </c>
      <c r="D34" s="108">
        <v>2620.4279406200003</v>
      </c>
      <c r="E34" s="109" t="s">
        <v>1044</v>
      </c>
    </row>
    <row r="35" spans="1:5">
      <c r="A35" s="122">
        <v>26</v>
      </c>
      <c r="B35" s="108" t="s">
        <v>1778</v>
      </c>
      <c r="C35" s="108">
        <v>1543.8727490000001</v>
      </c>
      <c r="D35" s="108">
        <v>1382.8902359400001</v>
      </c>
      <c r="E35" s="109" t="s">
        <v>1044</v>
      </c>
    </row>
    <row r="36" spans="1:5">
      <c r="A36" s="122">
        <v>27</v>
      </c>
      <c r="B36" s="108" t="s">
        <v>1779</v>
      </c>
      <c r="C36" s="108">
        <v>1281.6612169999999</v>
      </c>
      <c r="D36" s="108">
        <v>1277.7902119600001</v>
      </c>
      <c r="E36" s="109" t="s">
        <v>60</v>
      </c>
    </row>
    <row r="37" spans="1:5">
      <c r="A37" s="122">
        <v>28</v>
      </c>
      <c r="B37" s="108" t="s">
        <v>1780</v>
      </c>
      <c r="C37" s="108">
        <v>272.97529700000001</v>
      </c>
      <c r="D37" s="108">
        <v>737.76352966000002</v>
      </c>
      <c r="E37" s="109" t="s">
        <v>1044</v>
      </c>
    </row>
    <row r="38" spans="1:5">
      <c r="A38" s="122">
        <v>29</v>
      </c>
      <c r="B38" s="108" t="s">
        <v>1781</v>
      </c>
      <c r="C38" s="108">
        <v>64.370601000000008</v>
      </c>
      <c r="D38" s="108">
        <v>62.743655259999997</v>
      </c>
      <c r="E38" s="109" t="s">
        <v>1044</v>
      </c>
    </row>
    <row r="39" spans="1:5">
      <c r="A39" s="122">
        <v>30</v>
      </c>
      <c r="B39" s="108" t="s">
        <v>1782</v>
      </c>
      <c r="C39" s="108">
        <v>398.88284999999996</v>
      </c>
      <c r="D39" s="108">
        <v>377.99878655999999</v>
      </c>
      <c r="E39" s="109" t="s">
        <v>1044</v>
      </c>
    </row>
    <row r="40" spans="1:5">
      <c r="A40" s="122">
        <v>31</v>
      </c>
      <c r="B40" s="108" t="s">
        <v>1783</v>
      </c>
      <c r="C40" s="108">
        <v>93.750389999999996</v>
      </c>
      <c r="D40" s="108">
        <v>85.17104046</v>
      </c>
      <c r="E40" s="109" t="s">
        <v>107</v>
      </c>
    </row>
    <row r="41" spans="1:5">
      <c r="A41" s="122">
        <v>32</v>
      </c>
      <c r="B41" s="108" t="s">
        <v>1784</v>
      </c>
      <c r="C41" s="108">
        <v>25.067774</v>
      </c>
      <c r="D41" s="108">
        <v>23.46851749</v>
      </c>
      <c r="E41" s="109" t="s">
        <v>1044</v>
      </c>
    </row>
    <row r="42" spans="1:5">
      <c r="A42" s="122">
        <v>33</v>
      </c>
      <c r="B42" s="108" t="s">
        <v>1785</v>
      </c>
      <c r="C42" s="108">
        <v>2525.1050260000002</v>
      </c>
      <c r="D42" s="108">
        <v>2524.92969081</v>
      </c>
      <c r="E42" s="109" t="s">
        <v>1044</v>
      </c>
    </row>
    <row r="43" spans="1:5">
      <c r="A43" s="122">
        <v>34</v>
      </c>
      <c r="B43" s="108" t="s">
        <v>1786</v>
      </c>
      <c r="C43" s="108">
        <v>1119.9286280000001</v>
      </c>
      <c r="D43" s="108">
        <v>1030.4261794700001</v>
      </c>
      <c r="E43" s="109" t="s">
        <v>1044</v>
      </c>
    </row>
    <row r="44" spans="1:5">
      <c r="A44" s="773">
        <v>35</v>
      </c>
      <c r="B44" s="111" t="s">
        <v>1787</v>
      </c>
      <c r="C44" s="111">
        <v>344141.38973599998</v>
      </c>
      <c r="D44" s="111">
        <v>344112.99809016997</v>
      </c>
      <c r="E44" s="104" t="s">
        <v>1044</v>
      </c>
    </row>
    <row r="45" spans="1:5">
      <c r="A45" s="607"/>
      <c r="B45" s="608"/>
      <c r="C45" s="609" t="s">
        <v>1044</v>
      </c>
      <c r="D45" s="609" t="s">
        <v>1044</v>
      </c>
      <c r="E45" s="610" t="s">
        <v>1044</v>
      </c>
    </row>
    <row r="46" spans="1:5" ht="30" customHeight="1">
      <c r="A46" s="606"/>
      <c r="B46" s="905" t="s">
        <v>1114</v>
      </c>
      <c r="C46" s="905"/>
      <c r="D46" s="905"/>
      <c r="E46" s="906"/>
    </row>
    <row r="47" spans="1:5">
      <c r="A47" s="122">
        <v>1</v>
      </c>
      <c r="B47" s="108" t="s">
        <v>1788</v>
      </c>
      <c r="C47" s="108">
        <v>2003.2924459999999</v>
      </c>
      <c r="D47" s="108">
        <v>2003.2923619699998</v>
      </c>
      <c r="E47" s="109" t="s">
        <v>1044</v>
      </c>
    </row>
    <row r="48" spans="1:5">
      <c r="A48" s="122">
        <v>2</v>
      </c>
      <c r="B48" s="108" t="s">
        <v>1764</v>
      </c>
      <c r="C48" s="108">
        <v>1210.733457</v>
      </c>
      <c r="D48" s="108">
        <v>1210.7333730700002</v>
      </c>
      <c r="E48" s="109" t="s">
        <v>1044</v>
      </c>
    </row>
    <row r="49" spans="1:5">
      <c r="A49" s="122">
        <v>3</v>
      </c>
      <c r="B49" s="108" t="s">
        <v>1789</v>
      </c>
      <c r="C49" s="108">
        <v>792.558989</v>
      </c>
      <c r="D49" s="108">
        <v>792.55898890000003</v>
      </c>
      <c r="E49" s="109" t="s">
        <v>1044</v>
      </c>
    </row>
    <row r="50" spans="1:5">
      <c r="A50" s="122">
        <v>4</v>
      </c>
      <c r="B50" s="108" t="s">
        <v>1790</v>
      </c>
      <c r="C50" s="108">
        <v>10560.862139000001</v>
      </c>
      <c r="D50" s="108">
        <v>10428.07700718</v>
      </c>
      <c r="E50" s="109" t="s">
        <v>1044</v>
      </c>
    </row>
    <row r="51" spans="1:5">
      <c r="A51" s="122">
        <v>5</v>
      </c>
      <c r="B51" s="108" t="s">
        <v>1791</v>
      </c>
      <c r="C51" s="108">
        <v>107.308705</v>
      </c>
      <c r="D51" s="108">
        <v>107.30870539</v>
      </c>
      <c r="E51" s="109" t="s">
        <v>1044</v>
      </c>
    </row>
    <row r="52" spans="1:5">
      <c r="A52" s="122">
        <v>6</v>
      </c>
      <c r="B52" s="108" t="s">
        <v>1792</v>
      </c>
      <c r="C52" s="108">
        <v>10320.768302999999</v>
      </c>
      <c r="D52" s="108">
        <v>10320.768301790002</v>
      </c>
      <c r="E52" s="109" t="s">
        <v>1044</v>
      </c>
    </row>
    <row r="53" spans="1:5">
      <c r="A53" s="122">
        <v>7</v>
      </c>
      <c r="B53" s="108" t="s">
        <v>1793</v>
      </c>
      <c r="C53" s="108">
        <v>2036.732845</v>
      </c>
      <c r="D53" s="108">
        <v>2036.73284481</v>
      </c>
      <c r="E53" s="109" t="s">
        <v>1794</v>
      </c>
    </row>
    <row r="54" spans="1:5">
      <c r="A54" s="122">
        <v>8</v>
      </c>
      <c r="B54" s="108" t="s">
        <v>1795</v>
      </c>
      <c r="C54" s="108">
        <v>132.78513100000001</v>
      </c>
      <c r="D54" s="108">
        <v>0</v>
      </c>
      <c r="E54" s="109" t="s">
        <v>1044</v>
      </c>
    </row>
    <row r="55" spans="1:5">
      <c r="A55" s="122">
        <v>9</v>
      </c>
      <c r="B55" s="108" t="s">
        <v>1796</v>
      </c>
      <c r="C55" s="108">
        <v>297005.76545999997</v>
      </c>
      <c r="D55" s="108">
        <v>297306.93540413998</v>
      </c>
      <c r="E55" s="109" t="s">
        <v>1044</v>
      </c>
    </row>
    <row r="56" spans="1:5">
      <c r="A56" s="122">
        <v>10</v>
      </c>
      <c r="B56" s="108" t="s">
        <v>1797</v>
      </c>
      <c r="C56" s="108">
        <v>17483.901934000001</v>
      </c>
      <c r="D56" s="108">
        <v>17579.307844139999</v>
      </c>
      <c r="E56" s="109" t="s">
        <v>1044</v>
      </c>
    </row>
    <row r="57" spans="1:5">
      <c r="A57" s="122">
        <v>11</v>
      </c>
      <c r="B57" s="108" t="s">
        <v>1791</v>
      </c>
      <c r="C57" s="108">
        <v>240130.29908000003</v>
      </c>
      <c r="D57" s="108">
        <v>240340.87549343999</v>
      </c>
      <c r="E57" s="109" t="s">
        <v>1044</v>
      </c>
    </row>
    <row r="58" spans="1:5">
      <c r="A58" s="122">
        <v>12</v>
      </c>
      <c r="B58" s="108" t="s">
        <v>1792</v>
      </c>
      <c r="C58" s="108">
        <v>37596.346996</v>
      </c>
      <c r="D58" s="108">
        <v>37597.560367760001</v>
      </c>
      <c r="E58" s="109" t="s">
        <v>1044</v>
      </c>
    </row>
    <row r="59" spans="1:5">
      <c r="A59" s="122">
        <v>13</v>
      </c>
      <c r="B59" s="108" t="s">
        <v>1793</v>
      </c>
      <c r="C59" s="108">
        <v>2596.4100509999998</v>
      </c>
      <c r="D59" s="108">
        <v>2596.4100512700002</v>
      </c>
      <c r="E59" s="109" t="s">
        <v>1798</v>
      </c>
    </row>
    <row r="60" spans="1:5">
      <c r="A60" s="122">
        <v>14</v>
      </c>
      <c r="B60" s="108" t="s">
        <v>1795</v>
      </c>
      <c r="C60" s="108">
        <v>1795.2174499999999</v>
      </c>
      <c r="D60" s="108">
        <v>1789.1916987999998</v>
      </c>
      <c r="E60" s="109" t="s">
        <v>1044</v>
      </c>
    </row>
    <row r="61" spans="1:5">
      <c r="A61" s="122">
        <v>15</v>
      </c>
      <c r="B61" s="108" t="s">
        <v>1799</v>
      </c>
      <c r="C61" s="108">
        <v>690.60801800000002</v>
      </c>
      <c r="D61" s="108">
        <v>697.99698891999992</v>
      </c>
      <c r="E61" s="109" t="s">
        <v>1044</v>
      </c>
    </row>
    <row r="62" spans="1:5">
      <c r="A62" s="122">
        <v>16</v>
      </c>
      <c r="B62" s="108" t="s">
        <v>1775</v>
      </c>
      <c r="C62" s="108">
        <v>221.31287799999998</v>
      </c>
      <c r="D62" s="108">
        <v>221.31288386</v>
      </c>
      <c r="E62" s="109" t="s">
        <v>1044</v>
      </c>
    </row>
    <row r="63" spans="1:5">
      <c r="A63" s="122">
        <v>17</v>
      </c>
      <c r="B63" s="108" t="s">
        <v>1800</v>
      </c>
      <c r="C63" s="108">
        <v>1595.049481</v>
      </c>
      <c r="D63" s="108">
        <v>1592.5718803699999</v>
      </c>
      <c r="E63" s="109" t="s">
        <v>1044</v>
      </c>
    </row>
    <row r="64" spans="1:5">
      <c r="A64" s="122">
        <v>18</v>
      </c>
      <c r="B64" s="108" t="s">
        <v>1801</v>
      </c>
      <c r="C64" s="108">
        <v>292.355639</v>
      </c>
      <c r="D64" s="108">
        <v>282.34276376999998</v>
      </c>
      <c r="E64" s="109" t="s">
        <v>1044</v>
      </c>
    </row>
    <row r="65" spans="1:5">
      <c r="A65" s="122">
        <v>19</v>
      </c>
      <c r="B65" s="108" t="s">
        <v>1802</v>
      </c>
      <c r="C65" s="108">
        <v>22.982109000000001</v>
      </c>
      <c r="D65" s="108">
        <v>10.200595660000001</v>
      </c>
      <c r="E65" s="109" t="s">
        <v>1044</v>
      </c>
    </row>
    <row r="66" spans="1:5">
      <c r="A66" s="122">
        <v>20</v>
      </c>
      <c r="B66" s="108" t="s">
        <v>1803</v>
      </c>
      <c r="C66" s="108">
        <v>0</v>
      </c>
      <c r="D66" s="108">
        <v>0</v>
      </c>
      <c r="E66" s="109" t="s">
        <v>1044</v>
      </c>
    </row>
    <row r="67" spans="1:5">
      <c r="A67" s="122">
        <v>21</v>
      </c>
      <c r="B67" s="108" t="s">
        <v>1804</v>
      </c>
      <c r="C67" s="108">
        <v>2776.488844</v>
      </c>
      <c r="D67" s="108">
        <v>2672.2375720499995</v>
      </c>
      <c r="E67" s="109" t="s">
        <v>1044</v>
      </c>
    </row>
    <row r="68" spans="1:5">
      <c r="A68" s="773">
        <v>22</v>
      </c>
      <c r="B68" s="111" t="s">
        <v>1805</v>
      </c>
      <c r="C68" s="111">
        <v>315168.71701399999</v>
      </c>
      <c r="D68" s="111">
        <v>315214.96745792002</v>
      </c>
      <c r="E68" s="104" t="s">
        <v>1044</v>
      </c>
    </row>
    <row r="69" spans="1:5">
      <c r="A69" s="607"/>
      <c r="B69" s="608"/>
      <c r="C69" s="609" t="s">
        <v>1044</v>
      </c>
      <c r="D69" s="609" t="s">
        <v>1044</v>
      </c>
      <c r="E69" s="610" t="s">
        <v>1044</v>
      </c>
    </row>
    <row r="70" spans="1:5" ht="30" customHeight="1">
      <c r="A70" s="606"/>
      <c r="B70" s="905" t="s">
        <v>734</v>
      </c>
      <c r="C70" s="905"/>
      <c r="D70" s="905"/>
      <c r="E70" s="906"/>
    </row>
    <row r="71" spans="1:5">
      <c r="A71" s="122">
        <v>1</v>
      </c>
      <c r="B71" s="108" t="s">
        <v>1806</v>
      </c>
      <c r="C71" s="108">
        <v>7238.2118959999998</v>
      </c>
      <c r="D71" s="108">
        <v>7155.7822885599999</v>
      </c>
      <c r="E71" s="109" t="s">
        <v>1807</v>
      </c>
    </row>
    <row r="72" spans="1:5">
      <c r="A72" s="122">
        <v>2</v>
      </c>
      <c r="B72" s="108" t="s">
        <v>1808</v>
      </c>
      <c r="C72" s="108">
        <v>2687.8256039999997</v>
      </c>
      <c r="D72" s="108">
        <v>2687.8256041999998</v>
      </c>
      <c r="E72" s="109" t="s">
        <v>196</v>
      </c>
    </row>
    <row r="73" spans="1:5">
      <c r="A73" s="122">
        <v>3</v>
      </c>
      <c r="B73" s="108" t="s">
        <v>1809</v>
      </c>
      <c r="C73" s="108">
        <v>19046.635214999998</v>
      </c>
      <c r="D73" s="108">
        <v>19054.42273676</v>
      </c>
      <c r="E73" s="109" t="s">
        <v>1044</v>
      </c>
    </row>
    <row r="74" spans="1:5">
      <c r="A74" s="122">
        <v>4</v>
      </c>
      <c r="B74" s="108" t="s">
        <v>1810</v>
      </c>
      <c r="C74" s="108">
        <v>841.82581600000003</v>
      </c>
      <c r="D74" s="108">
        <v>841.82581600000003</v>
      </c>
      <c r="E74" s="109" t="s">
        <v>58</v>
      </c>
    </row>
    <row r="75" spans="1:5">
      <c r="A75" s="122">
        <v>5</v>
      </c>
      <c r="B75" s="108" t="s">
        <v>1811</v>
      </c>
      <c r="C75" s="108">
        <v>1495.4951619999999</v>
      </c>
      <c r="D75" s="108">
        <v>1495.4945419299997</v>
      </c>
      <c r="E75" s="109" t="s">
        <v>58</v>
      </c>
    </row>
    <row r="76" spans="1:5">
      <c r="A76" s="122">
        <v>6</v>
      </c>
      <c r="B76" s="108" t="s">
        <v>1812</v>
      </c>
      <c r="C76" s="108">
        <v>16709.314236999999</v>
      </c>
      <c r="D76" s="108">
        <v>16717.102378830001</v>
      </c>
      <c r="E76" s="109" t="s">
        <v>1044</v>
      </c>
    </row>
    <row r="77" spans="1:5">
      <c r="A77" s="122">
        <v>7</v>
      </c>
      <c r="B77" s="108" t="s">
        <v>1813</v>
      </c>
      <c r="C77" s="108">
        <v>18081.333846999998</v>
      </c>
      <c r="D77" s="108">
        <v>18094.544954520003</v>
      </c>
      <c r="E77" s="109" t="s">
        <v>57</v>
      </c>
    </row>
    <row r="78" spans="1:5">
      <c r="A78" s="122">
        <v>8</v>
      </c>
      <c r="B78" s="108" t="s">
        <v>1814</v>
      </c>
      <c r="C78" s="108">
        <v>-1372.0196099999994</v>
      </c>
      <c r="D78" s="108">
        <v>-1377.442575690005</v>
      </c>
      <c r="E78" s="109" t="s">
        <v>56</v>
      </c>
    </row>
    <row r="79" spans="1:5">
      <c r="A79" s="122">
        <v>9</v>
      </c>
      <c r="B79" s="108" t="s">
        <v>1815</v>
      </c>
      <c r="C79" s="108">
        <v>1.9836530000000001</v>
      </c>
      <c r="D79" s="108">
        <v>1.9836513600000001</v>
      </c>
      <c r="E79" s="109" t="s">
        <v>108</v>
      </c>
    </row>
    <row r="80" spans="1:5">
      <c r="A80" s="122">
        <v>10</v>
      </c>
      <c r="B80" s="108" t="s">
        <v>1816</v>
      </c>
      <c r="C80" s="108">
        <v>-125.27311</v>
      </c>
      <c r="D80" s="108">
        <v>-125.27379069</v>
      </c>
      <c r="E80" s="109" t="s">
        <v>109</v>
      </c>
    </row>
    <row r="81" spans="1:5">
      <c r="A81" s="122">
        <v>11</v>
      </c>
      <c r="B81" s="111" t="s">
        <v>1817</v>
      </c>
      <c r="C81" s="111">
        <v>28972.672715000001</v>
      </c>
      <c r="D81" s="111">
        <v>28898.030629519999</v>
      </c>
      <c r="E81" s="104" t="s">
        <v>1044</v>
      </c>
    </row>
    <row r="82" spans="1:5">
      <c r="A82" s="122">
        <v>12</v>
      </c>
      <c r="B82" s="111" t="s">
        <v>1818</v>
      </c>
      <c r="C82" s="111">
        <v>344141.38973500003</v>
      </c>
      <c r="D82" s="111">
        <v>344112.99808742001</v>
      </c>
      <c r="E82" s="104" t="s">
        <v>1044</v>
      </c>
    </row>
    <row r="83" spans="1:5">
      <c r="B83" s="98" t="s">
        <v>1558</v>
      </c>
    </row>
    <row r="84" spans="1:5">
      <c r="B84" s="98" t="s">
        <v>1557</v>
      </c>
      <c r="C84" s="112"/>
    </row>
  </sheetData>
  <mergeCells count="3">
    <mergeCell ref="B9:E9"/>
    <mergeCell ref="B46:E46"/>
    <mergeCell ref="B70:E70"/>
  </mergeCells>
  <hyperlinks>
    <hyperlink ref="A1" location="Index!B5" display="&lt;- back" xr:uid="{FAF1DF26-8571-4A30-805C-66D5D78992F0}"/>
  </hyperlinks>
  <pageMargins left="0.7" right="0.7" top="0.75" bottom="0.75" header="0.3" footer="0.3"/>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12DC-2CCF-475C-BD53-7BE4C2F940EC}">
  <dimension ref="A1:O36"/>
  <sheetViews>
    <sheetView showGridLines="0" zoomScale="80" zoomScaleNormal="80" zoomScaleSheetLayoutView="85" workbookViewId="0"/>
  </sheetViews>
  <sheetFormatPr defaultColWidth="9.109375" defaultRowHeight="13.2"/>
  <cols>
    <col min="1" max="1" width="9.21875" style="9" customWidth="1"/>
    <col min="2" max="2" width="23.77734375" style="9" customWidth="1"/>
    <col min="3" max="3" width="15.5546875" style="9" customWidth="1"/>
    <col min="4" max="4" width="22.5546875" style="9" customWidth="1"/>
    <col min="5" max="5" width="21" style="9" customWidth="1"/>
    <col min="6" max="6" width="14.44140625" style="9" customWidth="1"/>
    <col min="7" max="7" width="14.88671875" style="9" customWidth="1"/>
    <col min="8" max="8" width="14" style="9" customWidth="1"/>
    <col min="9" max="10" width="21.77734375" style="9" customWidth="1"/>
    <col min="11" max="11" width="20.88671875" style="9" customWidth="1"/>
    <col min="12" max="12" width="13.109375" style="9" customWidth="1"/>
    <col min="13" max="13" width="11.44140625" style="9" customWidth="1"/>
    <col min="14" max="14" width="12.77734375" style="9" customWidth="1"/>
    <col min="15" max="15" width="11.6640625" style="9" customWidth="1"/>
    <col min="16" max="16384" width="9.109375" style="9"/>
  </cols>
  <sheetData>
    <row r="1" spans="1:15">
      <c r="A1" s="38" t="s">
        <v>991</v>
      </c>
    </row>
    <row r="3" spans="1:15" ht="24" customHeight="1">
      <c r="A3" s="83" t="s">
        <v>1134</v>
      </c>
    </row>
    <row r="4" spans="1:15">
      <c r="A4" s="124"/>
    </row>
    <row r="5" spans="1:15">
      <c r="O5" s="125" t="s">
        <v>993</v>
      </c>
    </row>
    <row r="6" spans="1:15">
      <c r="C6" s="32" t="s">
        <v>58</v>
      </c>
      <c r="D6" s="32" t="s">
        <v>57</v>
      </c>
      <c r="E6" s="32" t="s">
        <v>56</v>
      </c>
      <c r="F6" s="32" t="s">
        <v>59</v>
      </c>
      <c r="G6" s="32" t="s">
        <v>60</v>
      </c>
      <c r="H6" s="32" t="s">
        <v>107</v>
      </c>
      <c r="I6" s="32" t="s">
        <v>108</v>
      </c>
      <c r="J6" s="32" t="s">
        <v>109</v>
      </c>
      <c r="K6" s="32" t="s">
        <v>196</v>
      </c>
      <c r="L6" s="32" t="s">
        <v>197</v>
      </c>
      <c r="M6" s="32" t="s">
        <v>198</v>
      </c>
      <c r="N6" s="32" t="s">
        <v>199</v>
      </c>
      <c r="O6" s="32" t="s">
        <v>200</v>
      </c>
    </row>
    <row r="7" spans="1:15" ht="24" customHeight="1">
      <c r="C7" s="911" t="s">
        <v>201</v>
      </c>
      <c r="D7" s="912"/>
      <c r="E7" s="911" t="s">
        <v>202</v>
      </c>
      <c r="F7" s="912"/>
      <c r="G7" s="907" t="s">
        <v>1503</v>
      </c>
      <c r="H7" s="907" t="s">
        <v>203</v>
      </c>
      <c r="I7" s="911" t="s">
        <v>204</v>
      </c>
      <c r="J7" s="913"/>
      <c r="K7" s="913"/>
      <c r="L7" s="912"/>
      <c r="M7" s="907" t="s">
        <v>205</v>
      </c>
      <c r="N7" s="907" t="s">
        <v>1135</v>
      </c>
      <c r="O7" s="909" t="s">
        <v>206</v>
      </c>
    </row>
    <row r="8" spans="1:15" ht="61.8" customHeight="1">
      <c r="C8" s="138" t="s">
        <v>207</v>
      </c>
      <c r="D8" s="138" t="s">
        <v>208</v>
      </c>
      <c r="E8" s="138" t="s">
        <v>209</v>
      </c>
      <c r="F8" s="138" t="s">
        <v>210</v>
      </c>
      <c r="G8" s="908"/>
      <c r="H8" s="908"/>
      <c r="I8" s="139" t="s">
        <v>211</v>
      </c>
      <c r="J8" s="139" t="s">
        <v>202</v>
      </c>
      <c r="K8" s="139" t="s">
        <v>212</v>
      </c>
      <c r="L8" s="140" t="s">
        <v>213</v>
      </c>
      <c r="M8" s="908"/>
      <c r="N8" s="908"/>
      <c r="O8" s="910"/>
    </row>
    <row r="9" spans="1:15">
      <c r="A9" s="391" t="s">
        <v>214</v>
      </c>
      <c r="B9" s="137" t="s">
        <v>215</v>
      </c>
      <c r="C9" s="126"/>
      <c r="D9" s="126"/>
      <c r="E9" s="126"/>
      <c r="F9" s="126"/>
      <c r="G9" s="126"/>
      <c r="H9" s="126"/>
      <c r="I9" s="127"/>
      <c r="J9" s="127"/>
      <c r="K9" s="127"/>
      <c r="L9" s="126"/>
      <c r="M9" s="126"/>
      <c r="N9" s="126"/>
      <c r="O9" s="127"/>
    </row>
    <row r="10" spans="1:15">
      <c r="A10" s="136"/>
      <c r="B10" s="128" t="s">
        <v>1136</v>
      </c>
      <c r="C10" s="129">
        <v>4314.8798497600001</v>
      </c>
      <c r="D10" s="129">
        <v>109243.99248167999</v>
      </c>
      <c r="E10" s="129">
        <v>36.1798474</v>
      </c>
      <c r="F10" s="129">
        <v>37.346514069999998</v>
      </c>
      <c r="G10" s="129">
        <v>844.54344484000001</v>
      </c>
      <c r="H10" s="130">
        <v>114476.94213775</v>
      </c>
      <c r="I10" s="129">
        <v>3700.3110139299997</v>
      </c>
      <c r="J10" s="129">
        <v>1.92771874</v>
      </c>
      <c r="K10" s="129">
        <v>6.8103222300000006</v>
      </c>
      <c r="L10" s="129">
        <v>3709.0490549000001</v>
      </c>
      <c r="M10" s="130">
        <v>46363.113186249997</v>
      </c>
      <c r="N10" s="689">
        <v>0.3876</v>
      </c>
      <c r="O10" s="689">
        <v>0</v>
      </c>
    </row>
    <row r="11" spans="1:15">
      <c r="A11" s="136"/>
      <c r="B11" s="128" t="s">
        <v>1137</v>
      </c>
      <c r="C11" s="129">
        <v>3861.3428877900001</v>
      </c>
      <c r="D11" s="129">
        <v>43084.991873749997</v>
      </c>
      <c r="E11" s="129">
        <v>11.444343009999999</v>
      </c>
      <c r="F11" s="129">
        <v>11.444343009999999</v>
      </c>
      <c r="G11" s="129">
        <v>0</v>
      </c>
      <c r="H11" s="130">
        <v>46969.223447559998</v>
      </c>
      <c r="I11" s="129">
        <v>1952.6685493</v>
      </c>
      <c r="J11" s="129">
        <v>0.57677643999999995</v>
      </c>
      <c r="K11" s="129">
        <v>0</v>
      </c>
      <c r="L11" s="129">
        <v>1953.24532574</v>
      </c>
      <c r="M11" s="130">
        <v>24415.566571750001</v>
      </c>
      <c r="N11" s="689">
        <v>0.2041</v>
      </c>
      <c r="O11" s="689">
        <v>1.7500000000000002E-2</v>
      </c>
    </row>
    <row r="12" spans="1:15">
      <c r="A12" s="136"/>
      <c r="B12" s="128" t="s">
        <v>1138</v>
      </c>
      <c r="C12" s="129">
        <v>1098.47729983</v>
      </c>
      <c r="D12" s="129">
        <v>19815.63746229</v>
      </c>
      <c r="E12" s="129">
        <v>0</v>
      </c>
      <c r="F12" s="129">
        <v>0</v>
      </c>
      <c r="G12" s="129">
        <v>358.05381618000001</v>
      </c>
      <c r="H12" s="130">
        <v>21272.168578299999</v>
      </c>
      <c r="I12" s="129">
        <v>772.50105573999997</v>
      </c>
      <c r="J12" s="129">
        <v>0</v>
      </c>
      <c r="K12" s="129">
        <v>4.97337075</v>
      </c>
      <c r="L12" s="129">
        <v>777.47442650000005</v>
      </c>
      <c r="M12" s="130">
        <v>9718.4303312499997</v>
      </c>
      <c r="N12" s="689">
        <v>8.1199999999999994E-2</v>
      </c>
      <c r="O12" s="689">
        <v>1.4999999999999999E-2</v>
      </c>
    </row>
    <row r="13" spans="1:15">
      <c r="A13" s="136"/>
      <c r="B13" s="128" t="s">
        <v>1139</v>
      </c>
      <c r="C13" s="129">
        <v>11596.84711461</v>
      </c>
      <c r="D13" s="129">
        <v>1424.21902791</v>
      </c>
      <c r="E13" s="129">
        <v>9.9369830000000006E-2</v>
      </c>
      <c r="F13" s="129">
        <v>9.9369830000000006E-2</v>
      </c>
      <c r="G13" s="129">
        <v>0</v>
      </c>
      <c r="H13" s="130">
        <v>13021.264882179999</v>
      </c>
      <c r="I13" s="129">
        <v>743.88518604000001</v>
      </c>
      <c r="J13" s="129">
        <v>7.9495799999999995E-3</v>
      </c>
      <c r="K13" s="129">
        <v>0</v>
      </c>
      <c r="L13" s="129">
        <v>743.89313561999995</v>
      </c>
      <c r="M13" s="130">
        <v>9298.6641952499995</v>
      </c>
      <c r="N13" s="689">
        <v>7.7700000000000005E-2</v>
      </c>
      <c r="O13" s="689">
        <v>0.01</v>
      </c>
    </row>
    <row r="14" spans="1:15">
      <c r="A14" s="136"/>
      <c r="B14" s="128" t="s">
        <v>1140</v>
      </c>
      <c r="C14" s="129">
        <v>1094.1041930199999</v>
      </c>
      <c r="D14" s="129">
        <v>8858.4064842700009</v>
      </c>
      <c r="E14" s="129">
        <v>1.3226843700000002</v>
      </c>
      <c r="F14" s="129">
        <v>1.3226843700000002</v>
      </c>
      <c r="G14" s="129">
        <v>0</v>
      </c>
      <c r="H14" s="130">
        <v>9955.1560460300007</v>
      </c>
      <c r="I14" s="129">
        <v>523.64139637000005</v>
      </c>
      <c r="J14" s="129">
        <v>0.10581474</v>
      </c>
      <c r="K14" s="129">
        <v>0</v>
      </c>
      <c r="L14" s="129">
        <v>523.74721110999997</v>
      </c>
      <c r="M14" s="130">
        <v>6546.8401388749999</v>
      </c>
      <c r="N14" s="689">
        <v>5.4699999999999999E-2</v>
      </c>
      <c r="O14" s="689">
        <v>1.4999999999999999E-2</v>
      </c>
    </row>
    <row r="15" spans="1:15">
      <c r="A15" s="136"/>
      <c r="B15" s="128" t="s">
        <v>1141</v>
      </c>
      <c r="C15" s="129">
        <v>305.90479743999998</v>
      </c>
      <c r="D15" s="129">
        <v>6685.3287693900002</v>
      </c>
      <c r="E15" s="129">
        <v>3.7098325099999996</v>
      </c>
      <c r="F15" s="129">
        <v>3.7098325099999996</v>
      </c>
      <c r="G15" s="129">
        <v>0</v>
      </c>
      <c r="H15" s="130">
        <v>6998.6532318500003</v>
      </c>
      <c r="I15" s="129">
        <v>429.57708797000004</v>
      </c>
      <c r="J15" s="129">
        <v>0.24680926</v>
      </c>
      <c r="K15" s="129">
        <v>0</v>
      </c>
      <c r="L15" s="129">
        <v>429.82389723</v>
      </c>
      <c r="M15" s="130">
        <v>5372.798715375</v>
      </c>
      <c r="N15" s="689">
        <v>4.4900000000000002E-2</v>
      </c>
      <c r="O15" s="689">
        <v>0</v>
      </c>
    </row>
    <row r="16" spans="1:15">
      <c r="A16" s="136"/>
      <c r="B16" s="128" t="s">
        <v>1142</v>
      </c>
      <c r="C16" s="129">
        <v>511.27543829000001</v>
      </c>
      <c r="D16" s="129">
        <v>6161.1816986000003</v>
      </c>
      <c r="E16" s="129">
        <v>21.46316921</v>
      </c>
      <c r="F16" s="129">
        <v>38.054419209999999</v>
      </c>
      <c r="G16" s="129">
        <v>0</v>
      </c>
      <c r="H16" s="130">
        <v>6731.9747253100004</v>
      </c>
      <c r="I16" s="129">
        <v>298.38412388</v>
      </c>
      <c r="J16" s="129">
        <v>3.5693197400000001</v>
      </c>
      <c r="K16" s="129">
        <v>0</v>
      </c>
      <c r="L16" s="129">
        <v>301.95344362000003</v>
      </c>
      <c r="M16" s="130">
        <v>3774.41804525</v>
      </c>
      <c r="N16" s="689">
        <v>3.1600000000000003E-2</v>
      </c>
      <c r="O16" s="689">
        <v>7.4999999999999997E-3</v>
      </c>
    </row>
    <row r="17" spans="1:15">
      <c r="A17" s="136"/>
      <c r="B17" s="128" t="s">
        <v>1143</v>
      </c>
      <c r="C17" s="129">
        <v>2540.3352108099998</v>
      </c>
      <c r="D17" s="129">
        <v>607.79495199999997</v>
      </c>
      <c r="E17" s="129">
        <v>0</v>
      </c>
      <c r="F17" s="129">
        <v>0</v>
      </c>
      <c r="G17" s="129">
        <v>0</v>
      </c>
      <c r="H17" s="130">
        <v>3148.13016281</v>
      </c>
      <c r="I17" s="129">
        <v>189.69495831999998</v>
      </c>
      <c r="J17" s="129">
        <v>0</v>
      </c>
      <c r="K17" s="129">
        <v>0</v>
      </c>
      <c r="L17" s="129">
        <v>189.69495831999998</v>
      </c>
      <c r="M17" s="130">
        <v>2371.1869790000001</v>
      </c>
      <c r="N17" s="689">
        <v>1.9800000000000002E-2</v>
      </c>
      <c r="O17" s="689">
        <v>0</v>
      </c>
    </row>
    <row r="18" spans="1:15">
      <c r="A18" s="136"/>
      <c r="B18" s="128" t="s">
        <v>1144</v>
      </c>
      <c r="C18" s="129">
        <v>170.33455204000001</v>
      </c>
      <c r="D18" s="129">
        <v>1023.92342679</v>
      </c>
      <c r="E18" s="129">
        <v>4.4244344199999999</v>
      </c>
      <c r="F18" s="129">
        <v>5.2484344199999997</v>
      </c>
      <c r="G18" s="129">
        <v>0</v>
      </c>
      <c r="H18" s="130">
        <v>1203.93084767</v>
      </c>
      <c r="I18" s="129">
        <v>45.861767790000002</v>
      </c>
      <c r="J18" s="129">
        <v>0.24039407000000002</v>
      </c>
      <c r="K18" s="129">
        <v>0</v>
      </c>
      <c r="L18" s="129">
        <v>46.102161860000002</v>
      </c>
      <c r="M18" s="130">
        <v>576.27702324999996</v>
      </c>
      <c r="N18" s="689">
        <v>4.7999999999999996E-3</v>
      </c>
      <c r="O18" s="689">
        <v>0.02</v>
      </c>
    </row>
    <row r="19" spans="1:15">
      <c r="A19" s="136"/>
      <c r="B19" s="128" t="s">
        <v>1145</v>
      </c>
      <c r="C19" s="129">
        <v>62.819039159999996</v>
      </c>
      <c r="D19" s="129">
        <v>1388.33784578</v>
      </c>
      <c r="E19" s="129">
        <v>3.57442072</v>
      </c>
      <c r="F19" s="129">
        <v>3.57442072</v>
      </c>
      <c r="G19" s="129">
        <v>0</v>
      </c>
      <c r="H19" s="130">
        <v>1458.3057263800001</v>
      </c>
      <c r="I19" s="129">
        <v>78.719192540000009</v>
      </c>
      <c r="J19" s="129">
        <v>6.7998740000000002E-2</v>
      </c>
      <c r="K19" s="129">
        <v>0</v>
      </c>
      <c r="L19" s="129">
        <v>78.787191280000002</v>
      </c>
      <c r="M19" s="130">
        <v>984.83989099999997</v>
      </c>
      <c r="N19" s="689">
        <v>8.2000000000000007E-3</v>
      </c>
      <c r="O19" s="689">
        <v>5.0000000000000001E-3</v>
      </c>
    </row>
    <row r="20" spans="1:15">
      <c r="A20" s="136"/>
      <c r="B20" s="128" t="s">
        <v>1146</v>
      </c>
      <c r="C20" s="129">
        <v>83.948670000000007</v>
      </c>
      <c r="D20" s="129">
        <v>619.58930290000001</v>
      </c>
      <c r="E20" s="129">
        <v>2.88970956</v>
      </c>
      <c r="F20" s="129">
        <v>21.806209559999999</v>
      </c>
      <c r="G20" s="129">
        <v>0</v>
      </c>
      <c r="H20" s="130">
        <v>728.23389201999998</v>
      </c>
      <c r="I20" s="129">
        <v>32.741286469999999</v>
      </c>
      <c r="J20" s="129">
        <v>1.5498791399999998</v>
      </c>
      <c r="K20" s="129">
        <v>0</v>
      </c>
      <c r="L20" s="129">
        <v>34.29116561</v>
      </c>
      <c r="M20" s="130">
        <v>428.63957012499998</v>
      </c>
      <c r="N20" s="689">
        <v>3.5999999999999999E-3</v>
      </c>
      <c r="O20" s="689">
        <v>0.01</v>
      </c>
    </row>
    <row r="21" spans="1:15">
      <c r="A21" s="136"/>
      <c r="B21" s="128" t="s">
        <v>1147</v>
      </c>
      <c r="C21" s="129">
        <v>12.14247001</v>
      </c>
      <c r="D21" s="129">
        <v>45.625064330000001</v>
      </c>
      <c r="E21" s="129">
        <v>1.76664683</v>
      </c>
      <c r="F21" s="129">
        <v>1.7999801599999998</v>
      </c>
      <c r="G21" s="129">
        <v>0</v>
      </c>
      <c r="H21" s="130">
        <v>61.334161330000001</v>
      </c>
      <c r="I21" s="129">
        <v>3.4829302900000001</v>
      </c>
      <c r="J21" s="129">
        <v>0.13865386999999998</v>
      </c>
      <c r="K21" s="129">
        <v>0</v>
      </c>
      <c r="L21" s="129">
        <v>3.6215841600000003</v>
      </c>
      <c r="M21" s="130">
        <v>45.269801999999999</v>
      </c>
      <c r="N21" s="689">
        <v>4.0000000000000002E-4</v>
      </c>
      <c r="O21" s="689">
        <v>0.02</v>
      </c>
    </row>
    <row r="22" spans="1:15">
      <c r="A22" s="136"/>
      <c r="B22" s="128" t="s">
        <v>1148</v>
      </c>
      <c r="C22" s="129">
        <v>48.599513649999999</v>
      </c>
      <c r="D22" s="129">
        <v>167.69144740000002</v>
      </c>
      <c r="E22" s="129">
        <v>3.8138538099999999</v>
      </c>
      <c r="F22" s="129">
        <v>3.8138538099999999</v>
      </c>
      <c r="G22" s="129">
        <v>0</v>
      </c>
      <c r="H22" s="130">
        <v>223.91866866999999</v>
      </c>
      <c r="I22" s="129">
        <v>12.56432218</v>
      </c>
      <c r="J22" s="129">
        <v>3.8138529999999997E-2</v>
      </c>
      <c r="K22" s="129">
        <v>0</v>
      </c>
      <c r="L22" s="129">
        <v>12.602460710000001</v>
      </c>
      <c r="M22" s="130">
        <v>157.530758875</v>
      </c>
      <c r="N22" s="689">
        <v>1.2999999999999999E-3</v>
      </c>
      <c r="O22" s="689">
        <v>5.0000000000000001E-3</v>
      </c>
    </row>
    <row r="23" spans="1:15">
      <c r="A23" s="136"/>
      <c r="B23" s="128" t="s">
        <v>1149</v>
      </c>
      <c r="C23" s="129">
        <v>1.09042007</v>
      </c>
      <c r="D23" s="129">
        <v>41.108988850000003</v>
      </c>
      <c r="E23" s="129">
        <v>0</v>
      </c>
      <c r="F23" s="129">
        <v>0</v>
      </c>
      <c r="G23" s="129">
        <v>0</v>
      </c>
      <c r="H23" s="130">
        <v>42.199408920000003</v>
      </c>
      <c r="I23" s="129">
        <v>1.9463063799999998</v>
      </c>
      <c r="J23" s="129">
        <v>0</v>
      </c>
      <c r="K23" s="129">
        <v>0</v>
      </c>
      <c r="L23" s="129">
        <v>1.9463063799999998</v>
      </c>
      <c r="M23" s="130">
        <v>24.328829750000001</v>
      </c>
      <c r="N23" s="689">
        <v>2.0000000000000001E-4</v>
      </c>
      <c r="O23" s="689">
        <v>0.01</v>
      </c>
    </row>
    <row r="24" spans="1:15">
      <c r="A24" s="136"/>
      <c r="B24" s="128" t="s">
        <v>1150</v>
      </c>
      <c r="C24" s="129">
        <v>16.066407959999999</v>
      </c>
      <c r="D24" s="129">
        <v>51.954315149999999</v>
      </c>
      <c r="E24" s="129">
        <v>0.22467224999999999</v>
      </c>
      <c r="F24" s="129">
        <v>0.22467224999999999</v>
      </c>
      <c r="G24" s="129">
        <v>0</v>
      </c>
      <c r="H24" s="130">
        <v>68.470067610000001</v>
      </c>
      <c r="I24" s="129">
        <v>2.8372168499999999</v>
      </c>
      <c r="J24" s="129">
        <v>1.7973779999999998E-2</v>
      </c>
      <c r="K24" s="129">
        <v>0</v>
      </c>
      <c r="L24" s="129">
        <v>2.8551906300000001</v>
      </c>
      <c r="M24" s="130">
        <v>35.689882875000002</v>
      </c>
      <c r="N24" s="689">
        <v>2.9999999999999997E-4</v>
      </c>
      <c r="O24" s="689">
        <v>1.4999999999999999E-2</v>
      </c>
    </row>
    <row r="25" spans="1:15">
      <c r="A25" s="136"/>
      <c r="B25" s="128" t="s">
        <v>1151</v>
      </c>
      <c r="C25" s="129">
        <v>5.7706129000000006</v>
      </c>
      <c r="D25" s="129">
        <v>23.746085440000002</v>
      </c>
      <c r="E25" s="129">
        <v>0</v>
      </c>
      <c r="F25" s="129">
        <v>0</v>
      </c>
      <c r="G25" s="129">
        <v>0</v>
      </c>
      <c r="H25" s="130">
        <v>29.516698340000001</v>
      </c>
      <c r="I25" s="129">
        <v>1.0924297599999999</v>
      </c>
      <c r="J25" s="129">
        <v>0</v>
      </c>
      <c r="K25" s="129">
        <v>0</v>
      </c>
      <c r="L25" s="129">
        <v>1.0924297599999999</v>
      </c>
      <c r="M25" s="130">
        <v>13.655372</v>
      </c>
      <c r="N25" s="689">
        <v>1E-4</v>
      </c>
      <c r="O25" s="689">
        <v>2.5000000000000001E-2</v>
      </c>
    </row>
    <row r="26" spans="1:15">
      <c r="A26" s="136"/>
      <c r="B26" s="128" t="s">
        <v>1152</v>
      </c>
      <c r="C26" s="129">
        <v>5.20387822</v>
      </c>
      <c r="D26" s="129">
        <v>25.315858200000001</v>
      </c>
      <c r="E26" s="129">
        <v>1.37293219</v>
      </c>
      <c r="F26" s="129">
        <v>1.37293219</v>
      </c>
      <c r="G26" s="129">
        <v>0</v>
      </c>
      <c r="H26" s="130">
        <v>33.265600800000001</v>
      </c>
      <c r="I26" s="129">
        <v>1.4375443400000001</v>
      </c>
      <c r="J26" s="129">
        <v>2.1966909999999999E-2</v>
      </c>
      <c r="K26" s="129">
        <v>0</v>
      </c>
      <c r="L26" s="129">
        <v>1.45951125</v>
      </c>
      <c r="M26" s="130">
        <v>18.243890624999999</v>
      </c>
      <c r="N26" s="689">
        <v>2.0000000000000001E-4</v>
      </c>
      <c r="O26" s="689">
        <v>0.02</v>
      </c>
    </row>
    <row r="27" spans="1:15">
      <c r="A27" s="136"/>
      <c r="B27" s="128" t="s">
        <v>1153</v>
      </c>
      <c r="C27" s="129">
        <v>6.8897420399999998</v>
      </c>
      <c r="D27" s="129">
        <v>12.26706197</v>
      </c>
      <c r="E27" s="129">
        <v>0</v>
      </c>
      <c r="F27" s="129">
        <v>0</v>
      </c>
      <c r="G27" s="129">
        <v>0</v>
      </c>
      <c r="H27" s="130">
        <v>19.156804010000002</v>
      </c>
      <c r="I27" s="129">
        <v>1.26681672</v>
      </c>
      <c r="J27" s="129">
        <v>0</v>
      </c>
      <c r="K27" s="129">
        <v>0</v>
      </c>
      <c r="L27" s="129">
        <v>1.26681672</v>
      </c>
      <c r="M27" s="130">
        <v>15.835209000000001</v>
      </c>
      <c r="N27" s="689">
        <v>1E-4</v>
      </c>
      <c r="O27" s="689">
        <v>2.5000000000000001E-2</v>
      </c>
    </row>
    <row r="28" spans="1:15">
      <c r="A28" s="136"/>
      <c r="B28" s="128" t="s">
        <v>1154</v>
      </c>
      <c r="C28" s="129">
        <v>4.0610090400000001</v>
      </c>
      <c r="D28" s="129">
        <v>0.54755799999999999</v>
      </c>
      <c r="E28" s="129">
        <v>0</v>
      </c>
      <c r="F28" s="129">
        <v>0</v>
      </c>
      <c r="G28" s="129">
        <v>0</v>
      </c>
      <c r="H28" s="130">
        <v>4.6085670399999996</v>
      </c>
      <c r="I28" s="129">
        <v>0.29938656000000002</v>
      </c>
      <c r="J28" s="129">
        <v>0</v>
      </c>
      <c r="K28" s="129">
        <v>0</v>
      </c>
      <c r="L28" s="129">
        <v>0.29938656000000002</v>
      </c>
      <c r="M28" s="130">
        <v>3.7423320000000002</v>
      </c>
      <c r="N28" s="689">
        <v>0</v>
      </c>
      <c r="O28" s="689">
        <v>0.01</v>
      </c>
    </row>
    <row r="29" spans="1:15">
      <c r="A29" s="136"/>
      <c r="B29" s="128" t="s">
        <v>1155</v>
      </c>
      <c r="C29" s="129">
        <v>0.23274637000000001</v>
      </c>
      <c r="D29" s="129">
        <v>8.2865400000000002E-3</v>
      </c>
      <c r="E29" s="129">
        <v>0</v>
      </c>
      <c r="F29" s="129">
        <v>0</v>
      </c>
      <c r="G29" s="129">
        <v>0</v>
      </c>
      <c r="H29" s="130">
        <v>0.24103291000000002</v>
      </c>
      <c r="I29" s="129">
        <v>1.8716549999999998E-2</v>
      </c>
      <c r="J29" s="129">
        <v>0</v>
      </c>
      <c r="K29" s="129">
        <v>0</v>
      </c>
      <c r="L29" s="129">
        <v>1.8716549999999998E-2</v>
      </c>
      <c r="M29" s="130">
        <v>0.23395687500000001</v>
      </c>
      <c r="N29" s="689">
        <v>0</v>
      </c>
      <c r="O29" s="689">
        <v>2.5000000000000001E-2</v>
      </c>
    </row>
    <row r="30" spans="1:15">
      <c r="A30" s="136"/>
      <c r="B30" s="128" t="s">
        <v>1156</v>
      </c>
      <c r="C30" s="129">
        <v>23.595829869999999</v>
      </c>
      <c r="D30" s="129">
        <v>335.57591368999999</v>
      </c>
      <c r="E30" s="129">
        <v>0</v>
      </c>
      <c r="F30" s="129">
        <v>0</v>
      </c>
      <c r="G30" s="129">
        <v>0</v>
      </c>
      <c r="H30" s="130">
        <v>359.17174355999998</v>
      </c>
      <c r="I30" s="129">
        <v>17.743966390000001</v>
      </c>
      <c r="J30" s="129">
        <v>0</v>
      </c>
      <c r="K30" s="129">
        <v>0</v>
      </c>
      <c r="L30" s="129">
        <v>17.743966390000001</v>
      </c>
      <c r="M30" s="130">
        <v>221.79957987500001</v>
      </c>
      <c r="N30" s="689">
        <v>1.9000000000000002E-3</v>
      </c>
      <c r="O30" s="689">
        <v>0.01</v>
      </c>
    </row>
    <row r="31" spans="1:15">
      <c r="A31" s="136"/>
      <c r="B31" s="128" t="s">
        <v>1157</v>
      </c>
      <c r="C31" s="129">
        <v>25.363498019999998</v>
      </c>
      <c r="D31" s="129">
        <v>206.91620176000001</v>
      </c>
      <c r="E31" s="129">
        <v>0</v>
      </c>
      <c r="F31" s="129">
        <v>0</v>
      </c>
      <c r="G31" s="129">
        <v>0</v>
      </c>
      <c r="H31" s="130">
        <v>232.27969977999996</v>
      </c>
      <c r="I31" s="129">
        <v>11.612451899999998</v>
      </c>
      <c r="J31" s="129">
        <v>0</v>
      </c>
      <c r="K31" s="129">
        <v>0</v>
      </c>
      <c r="L31" s="129">
        <v>11.612451899999998</v>
      </c>
      <c r="M31" s="130">
        <v>145.15564875000001</v>
      </c>
      <c r="N31" s="689">
        <v>1E-3</v>
      </c>
      <c r="O31" s="689">
        <v>5.0000000000000001E-3</v>
      </c>
    </row>
    <row r="32" spans="1:15">
      <c r="A32" s="136"/>
      <c r="B32" s="128" t="s">
        <v>1158</v>
      </c>
      <c r="C32" s="129">
        <v>54.030571090000009</v>
      </c>
      <c r="D32" s="129">
        <v>248.33658444999998</v>
      </c>
      <c r="E32" s="129">
        <v>0</v>
      </c>
      <c r="F32" s="129">
        <v>0</v>
      </c>
      <c r="G32" s="129">
        <v>0</v>
      </c>
      <c r="H32" s="130">
        <v>302.36715554000006</v>
      </c>
      <c r="I32" s="129">
        <v>8.819573280000002</v>
      </c>
      <c r="J32" s="129">
        <v>0</v>
      </c>
      <c r="K32" s="129">
        <v>0</v>
      </c>
      <c r="L32" s="129">
        <v>8.819573280000002</v>
      </c>
      <c r="M32" s="130">
        <v>110.244666</v>
      </c>
      <c r="N32" s="689">
        <v>8.9999999999999998E-4</v>
      </c>
      <c r="O32" s="689">
        <v>0</v>
      </c>
    </row>
    <row r="33" spans="1:15">
      <c r="A33" s="136"/>
      <c r="B33" s="128" t="s">
        <v>1159</v>
      </c>
      <c r="C33" s="129">
        <v>2865.1865777799999</v>
      </c>
      <c r="D33" s="129">
        <v>183.88788142999996</v>
      </c>
      <c r="E33" s="129">
        <v>0</v>
      </c>
      <c r="F33" s="129">
        <v>0</v>
      </c>
      <c r="G33" s="129">
        <v>0</v>
      </c>
      <c r="H33" s="130">
        <v>3049.07445921</v>
      </c>
      <c r="I33" s="129">
        <v>161.86428748000003</v>
      </c>
      <c r="J33" s="129">
        <v>0</v>
      </c>
      <c r="K33" s="129">
        <v>0</v>
      </c>
      <c r="L33" s="129">
        <v>161.86428748000003</v>
      </c>
      <c r="M33" s="130">
        <v>2023.3035935</v>
      </c>
      <c r="N33" s="689">
        <v>1.67E-2</v>
      </c>
      <c r="O33" s="689">
        <v>2.2499999999999999E-2</v>
      </c>
    </row>
    <row r="34" spans="1:15">
      <c r="A34" s="136"/>
      <c r="B34" s="128" t="s">
        <v>1160</v>
      </c>
      <c r="C34" s="129">
        <v>1919.0381027300002</v>
      </c>
      <c r="D34" s="129">
        <v>5313.1445086399999</v>
      </c>
      <c r="E34" s="129">
        <v>20.034121550000002</v>
      </c>
      <c r="F34" s="129">
        <v>26.424121549999995</v>
      </c>
      <c r="G34" s="129">
        <v>0</v>
      </c>
      <c r="H34" s="130">
        <v>7278.6408544700007</v>
      </c>
      <c r="I34" s="129">
        <v>361.46787379999995</v>
      </c>
      <c r="J34" s="129">
        <v>1.1982755300000001</v>
      </c>
      <c r="K34" s="129">
        <v>0</v>
      </c>
      <c r="L34" s="129">
        <v>362.66614933</v>
      </c>
      <c r="M34" s="130">
        <v>4533.3268666249996</v>
      </c>
      <c r="N34" s="689">
        <v>3.7999999999999999E-2</v>
      </c>
      <c r="O34" s="689">
        <v>4.9999999999999996E-2</v>
      </c>
    </row>
    <row r="35" spans="1:15" ht="26.4">
      <c r="A35" s="136"/>
      <c r="B35" s="128" t="s">
        <v>1161</v>
      </c>
      <c r="C35" s="129">
        <v>362.06693620000004</v>
      </c>
      <c r="D35" s="129">
        <v>3626.5567487800004</v>
      </c>
      <c r="E35" s="129">
        <v>8.5493944800000001</v>
      </c>
      <c r="F35" s="129">
        <v>8.832727809999998</v>
      </c>
      <c r="G35" s="129">
        <v>0</v>
      </c>
      <c r="H35" s="130">
        <v>4006.0058072699999</v>
      </c>
      <c r="I35" s="129">
        <v>192.98286056999999</v>
      </c>
      <c r="J35" s="129">
        <v>0.64652896999999998</v>
      </c>
      <c r="K35" s="129">
        <v>0</v>
      </c>
      <c r="L35" s="129">
        <v>193.62938954000001</v>
      </c>
      <c r="M35" s="130">
        <v>2420.3673692500001</v>
      </c>
      <c r="N35" s="689">
        <v>2.01E-2</v>
      </c>
      <c r="O35" s="689">
        <v>0.01</v>
      </c>
    </row>
    <row r="36" spans="1:15">
      <c r="A36" s="391" t="s">
        <v>216</v>
      </c>
      <c r="B36" s="128" t="s">
        <v>26</v>
      </c>
      <c r="C36" s="129">
        <v>30989.607368699992</v>
      </c>
      <c r="D36" s="129">
        <v>209196.08582998998</v>
      </c>
      <c r="E36" s="129">
        <v>120.86943214000001</v>
      </c>
      <c r="F36" s="129">
        <v>165.07451547000002</v>
      </c>
      <c r="G36" s="129">
        <v>1202.5972610199999</v>
      </c>
      <c r="H36" s="130">
        <v>241674.23440732001</v>
      </c>
      <c r="I36" s="129">
        <v>9547.4223014000036</v>
      </c>
      <c r="J36" s="129">
        <v>10.354198040000002</v>
      </c>
      <c r="K36" s="129">
        <v>11.78369298</v>
      </c>
      <c r="L36" s="129">
        <v>9569.5601924300008</v>
      </c>
      <c r="M36" s="130">
        <v>119619.50240537499</v>
      </c>
      <c r="N36" s="689">
        <v>0.99939999999999929</v>
      </c>
      <c r="O36" s="131"/>
    </row>
  </sheetData>
  <mergeCells count="8">
    <mergeCell ref="N7:N8"/>
    <mergeCell ref="O7:O8"/>
    <mergeCell ref="C7:D7"/>
    <mergeCell ref="E7:F7"/>
    <mergeCell ref="G7:G8"/>
    <mergeCell ref="H7:H8"/>
    <mergeCell ref="I7:L7"/>
    <mergeCell ref="M7:M8"/>
  </mergeCells>
  <conditionalFormatting sqref="H10:H36">
    <cfRule type="cellIs" dxfId="17" priority="33" stopIfTrue="1" operator="lessThan">
      <formula>0</formula>
    </cfRule>
  </conditionalFormatting>
  <conditionalFormatting sqref="C10:D36">
    <cfRule type="cellIs" dxfId="16" priority="32" stopIfTrue="1" operator="lessThan">
      <formula>0</formula>
    </cfRule>
  </conditionalFormatting>
  <conditionalFormatting sqref="E10:F36">
    <cfRule type="cellIs" dxfId="15" priority="31" stopIfTrue="1" operator="lessThan">
      <formula>0</formula>
    </cfRule>
  </conditionalFormatting>
  <conditionalFormatting sqref="G10:G36">
    <cfRule type="cellIs" dxfId="14" priority="30" stopIfTrue="1" operator="lessThan">
      <formula>0</formula>
    </cfRule>
  </conditionalFormatting>
  <conditionalFormatting sqref="I10:I36">
    <cfRule type="cellIs" dxfId="13" priority="29" stopIfTrue="1" operator="lessThan">
      <formula>0</formula>
    </cfRule>
  </conditionalFormatting>
  <conditionalFormatting sqref="J10:J36">
    <cfRule type="cellIs" dxfId="12" priority="28" stopIfTrue="1" operator="lessThan">
      <formula>0</formula>
    </cfRule>
  </conditionalFormatting>
  <conditionalFormatting sqref="K10:K36">
    <cfRule type="cellIs" dxfId="11" priority="27" stopIfTrue="1" operator="lessThan">
      <formula>0</formula>
    </cfRule>
  </conditionalFormatting>
  <conditionalFormatting sqref="L10:L36">
    <cfRule type="cellIs" dxfId="10" priority="26" stopIfTrue="1" operator="lessThan">
      <formula>0</formula>
    </cfRule>
  </conditionalFormatting>
  <conditionalFormatting sqref="M10:M36">
    <cfRule type="cellIs" dxfId="9" priority="25" stopIfTrue="1" operator="lessThan">
      <formula>0</formula>
    </cfRule>
  </conditionalFormatting>
  <conditionalFormatting sqref="N10:N36">
    <cfRule type="cellIs" dxfId="8" priority="24" stopIfTrue="1" operator="lessThan">
      <formula>0</formula>
    </cfRule>
  </conditionalFormatting>
  <conditionalFormatting sqref="O10:O35">
    <cfRule type="cellIs" dxfId="7" priority="23" stopIfTrue="1" operator="lessThan">
      <formula>0</formula>
    </cfRule>
  </conditionalFormatting>
  <conditionalFormatting sqref="O36">
    <cfRule type="cellIs" dxfId="6" priority="1" stopIfTrue="1" operator="lessThan">
      <formula>0</formula>
    </cfRule>
  </conditionalFormatting>
  <hyperlinks>
    <hyperlink ref="A1" location="Index!B5" display="&lt;- back" xr:uid="{2D8D5CC7-AD11-454F-8298-BF7E9389C187}"/>
  </hyperlinks>
  <pageMargins left="0.7" right="0.7" top="0.75" bottom="0.75" header="0.3" footer="0.3"/>
  <pageSetup paperSize="9" scale="49" orientation="landscape" r:id="rId1"/>
  <headerFooter>
    <oddHeader>&amp;CEN
Annex IX</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0BD0A-0038-4913-A993-495290F0C9B3}">
  <dimension ref="A1:C9"/>
  <sheetViews>
    <sheetView showGridLines="0" zoomScale="80" zoomScaleNormal="80" workbookViewId="0"/>
  </sheetViews>
  <sheetFormatPr defaultColWidth="9.109375" defaultRowHeight="13.2"/>
  <cols>
    <col min="1" max="1" width="8" style="9" customWidth="1"/>
    <col min="2" max="2" width="53.5546875" style="9" customWidth="1"/>
    <col min="3" max="3" width="22" style="9" customWidth="1"/>
    <col min="4" max="4" width="5" style="9" customWidth="1"/>
    <col min="5" max="5" width="26.5546875" style="9" customWidth="1"/>
    <col min="6" max="6" width="16.5546875" style="9" customWidth="1"/>
    <col min="7" max="7" width="25.88671875" style="9" bestFit="1" customWidth="1"/>
    <col min="8" max="8" width="14" style="9" customWidth="1"/>
    <col min="9" max="9" width="25.88671875" style="9" bestFit="1" customWidth="1"/>
    <col min="10" max="16384" width="9.109375" style="9"/>
  </cols>
  <sheetData>
    <row r="1" spans="1:3">
      <c r="A1" s="38" t="s">
        <v>991</v>
      </c>
      <c r="B1" s="1"/>
    </row>
    <row r="3" spans="1:3" ht="24" customHeight="1">
      <c r="A3" s="83" t="s">
        <v>1162</v>
      </c>
    </row>
    <row r="5" spans="1:3">
      <c r="A5" s="132"/>
      <c r="B5" s="132"/>
      <c r="C5" s="43" t="s">
        <v>993</v>
      </c>
    </row>
    <row r="6" spans="1:3">
      <c r="A6" s="132"/>
      <c r="B6" s="132"/>
      <c r="C6" s="57" t="s">
        <v>58</v>
      </c>
    </row>
    <row r="7" spans="1:3">
      <c r="A7" s="133">
        <v>1</v>
      </c>
      <c r="B7" s="141" t="s">
        <v>179</v>
      </c>
      <c r="C7" s="134">
        <v>152717.42703492002</v>
      </c>
    </row>
    <row r="8" spans="1:3">
      <c r="A8" s="133">
        <v>2</v>
      </c>
      <c r="B8" s="141" t="s">
        <v>217</v>
      </c>
      <c r="C8" s="677">
        <v>7.0471094102699996E-3</v>
      </c>
    </row>
    <row r="9" spans="1:3">
      <c r="A9" s="133">
        <v>3</v>
      </c>
      <c r="B9" s="141" t="s">
        <v>218</v>
      </c>
      <c r="C9" s="134">
        <v>1076.2164171700001</v>
      </c>
    </row>
  </sheetData>
  <conditionalFormatting sqref="C7:C9">
    <cfRule type="cellIs" dxfId="5" priority="1" stopIfTrue="1" operator="lessThan">
      <formula>0</formula>
    </cfRule>
  </conditionalFormatting>
  <hyperlinks>
    <hyperlink ref="A1" location="Index!B5" display="&lt;- back" xr:uid="{DA089380-5981-4C14-B077-2A15E48685A0}"/>
  </hyperlinks>
  <pageMargins left="0.7" right="0.7" top="0.75" bottom="0.75" header="0.3" footer="0.3"/>
  <pageSetup paperSize="9" orientation="landscape" verticalDpi="1200" r:id="rId1"/>
  <headerFooter>
    <oddHeader>&amp;CEN
Annex IX</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B4D3B-CF1E-48E6-B6D6-ED99DBE595AB}">
  <sheetPr>
    <pageSetUpPr fitToPage="1"/>
  </sheetPr>
  <dimension ref="A1:E22"/>
  <sheetViews>
    <sheetView showGridLines="0" zoomScale="80" zoomScaleNormal="80" workbookViewId="0"/>
  </sheetViews>
  <sheetFormatPr defaultColWidth="9.109375" defaultRowHeight="13.2"/>
  <cols>
    <col min="1" max="1" width="8.109375" style="142" customWidth="1"/>
    <col min="2" max="2" width="56.77734375" style="142" customWidth="1"/>
    <col min="3" max="3" width="64.44140625" style="143" customWidth="1"/>
    <col min="4" max="16384" width="9.109375" style="142"/>
  </cols>
  <sheetData>
    <row r="1" spans="1:5">
      <c r="A1" s="38" t="s">
        <v>991</v>
      </c>
    </row>
    <row r="3" spans="1:5" ht="24" customHeight="1">
      <c r="A3" s="83" t="s">
        <v>1163</v>
      </c>
      <c r="B3" s="6"/>
      <c r="C3" s="6"/>
    </row>
    <row r="4" spans="1:5" ht="18.600000000000001" customHeight="1">
      <c r="A4" s="6"/>
      <c r="B4" s="6"/>
      <c r="C4" s="6"/>
    </row>
    <row r="5" spans="1:5">
      <c r="C5" s="43" t="s">
        <v>993</v>
      </c>
    </row>
    <row r="6" spans="1:5">
      <c r="A6" s="193"/>
      <c r="B6" s="193"/>
      <c r="C6" s="57" t="s">
        <v>58</v>
      </c>
    </row>
    <row r="7" spans="1:5" ht="36" customHeight="1">
      <c r="A7" s="24"/>
      <c r="B7" s="24"/>
      <c r="C7" s="21" t="s">
        <v>222</v>
      </c>
    </row>
    <row r="8" spans="1:5" ht="30.6" customHeight="1">
      <c r="A8" s="145">
        <v>1</v>
      </c>
      <c r="B8" s="34" t="s">
        <v>223</v>
      </c>
      <c r="C8" s="146">
        <v>344141.38973499998</v>
      </c>
      <c r="D8" s="147"/>
      <c r="E8" s="148"/>
    </row>
    <row r="9" spans="1:5" ht="30.6" customHeight="1">
      <c r="A9" s="145">
        <v>2</v>
      </c>
      <c r="B9" s="34" t="s">
        <v>224</v>
      </c>
      <c r="C9" s="149">
        <v>-28.391645059999998</v>
      </c>
      <c r="D9" s="147"/>
      <c r="E9" s="148"/>
    </row>
    <row r="10" spans="1:5" ht="30.6" customHeight="1">
      <c r="A10" s="145">
        <v>3</v>
      </c>
      <c r="B10" s="34" t="s">
        <v>225</v>
      </c>
      <c r="C10" s="149">
        <v>0</v>
      </c>
    </row>
    <row r="11" spans="1:5" ht="30.6" customHeight="1">
      <c r="A11" s="145">
        <v>4</v>
      </c>
      <c r="B11" s="34" t="s">
        <v>226</v>
      </c>
      <c r="C11" s="149">
        <v>0</v>
      </c>
    </row>
    <row r="12" spans="1:5" ht="60" customHeight="1">
      <c r="A12" s="145">
        <v>5</v>
      </c>
      <c r="B12" s="34" t="s">
        <v>1172</v>
      </c>
      <c r="C12" s="149">
        <v>0</v>
      </c>
    </row>
    <row r="13" spans="1:5" ht="30.6" customHeight="1">
      <c r="A13" s="145">
        <v>6</v>
      </c>
      <c r="B13" s="34" t="s">
        <v>227</v>
      </c>
      <c r="C13" s="149">
        <v>0</v>
      </c>
    </row>
    <row r="14" spans="1:5" ht="30.6" customHeight="1">
      <c r="A14" s="145">
        <v>7</v>
      </c>
      <c r="B14" s="34" t="s">
        <v>228</v>
      </c>
      <c r="C14" s="149">
        <v>0</v>
      </c>
    </row>
    <row r="15" spans="1:5" ht="30.6" customHeight="1">
      <c r="A15" s="145">
        <v>8</v>
      </c>
      <c r="B15" s="34" t="s">
        <v>229</v>
      </c>
      <c r="C15" s="150">
        <v>659.56645850999996</v>
      </c>
    </row>
    <row r="16" spans="1:5" ht="30.6" customHeight="1">
      <c r="A16" s="145">
        <v>9</v>
      </c>
      <c r="B16" s="34" t="s">
        <v>230</v>
      </c>
      <c r="C16" s="150">
        <v>106.5982446</v>
      </c>
    </row>
    <row r="17" spans="1:4" ht="30.6" customHeight="1">
      <c r="A17" s="145">
        <v>10</v>
      </c>
      <c r="B17" s="34" t="s">
        <v>231</v>
      </c>
      <c r="C17" s="150">
        <v>23505.49818631</v>
      </c>
    </row>
    <row r="18" spans="1:4" ht="30.6" customHeight="1">
      <c r="A18" s="145">
        <v>11</v>
      </c>
      <c r="B18" s="34" t="s">
        <v>232</v>
      </c>
      <c r="C18" s="150">
        <v>0</v>
      </c>
      <c r="D18" s="147"/>
    </row>
    <row r="19" spans="1:4" ht="45" customHeight="1">
      <c r="A19" s="145" t="s">
        <v>233</v>
      </c>
      <c r="B19" s="34" t="s">
        <v>1173</v>
      </c>
      <c r="C19" s="150">
        <v>0</v>
      </c>
    </row>
    <row r="20" spans="1:4" ht="45" customHeight="1">
      <c r="A20" s="145" t="s">
        <v>234</v>
      </c>
      <c r="B20" s="34" t="s">
        <v>235</v>
      </c>
      <c r="C20" s="150">
        <v>0</v>
      </c>
    </row>
    <row r="21" spans="1:4" ht="30.6" customHeight="1">
      <c r="A21" s="145">
        <v>12</v>
      </c>
      <c r="B21" s="34" t="s">
        <v>236</v>
      </c>
      <c r="C21" s="150">
        <v>-1680.31431699</v>
      </c>
      <c r="D21" s="147"/>
    </row>
    <row r="22" spans="1:4" ht="30.6" customHeight="1">
      <c r="A22" s="151">
        <v>13</v>
      </c>
      <c r="B22" s="152" t="s">
        <v>1034</v>
      </c>
      <c r="C22" s="153">
        <v>366704.34666237002</v>
      </c>
    </row>
  </sheetData>
  <hyperlinks>
    <hyperlink ref="A1" location="Index!B5" display="&lt;- back" xr:uid="{FD79C269-CA2C-4207-A460-065247C25CA0}"/>
  </hyperlinks>
  <pageMargins left="0.7" right="0.7" top="0.75" bottom="0.75" header="0.3" footer="0.3"/>
  <pageSetup paperSize="9" scale="6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D986F-30F3-48A0-B3A7-493444329D17}">
  <sheetPr>
    <pageSetUpPr fitToPage="1"/>
  </sheetPr>
  <dimension ref="A1:G76"/>
  <sheetViews>
    <sheetView showGridLines="0" zoomScale="80" zoomScaleNormal="80" workbookViewId="0"/>
  </sheetViews>
  <sheetFormatPr defaultColWidth="9.109375" defaultRowHeight="13.2"/>
  <cols>
    <col min="1" max="1" width="9.5546875" style="182" customWidth="1"/>
    <col min="2" max="2" width="94" style="154" customWidth="1"/>
    <col min="3" max="3" width="35" style="155" customWidth="1"/>
    <col min="4" max="4" width="32.33203125" style="154" customWidth="1"/>
    <col min="5" max="6" width="9.109375" style="154" customWidth="1"/>
    <col min="7" max="16384" width="9.109375" style="154"/>
  </cols>
  <sheetData>
    <row r="1" spans="1:5">
      <c r="A1" s="38" t="s">
        <v>991</v>
      </c>
    </row>
    <row r="3" spans="1:5" ht="24" customHeight="1">
      <c r="A3" s="198" t="s">
        <v>1164</v>
      </c>
    </row>
    <row r="4" spans="1:5">
      <c r="A4" s="156"/>
    </row>
    <row r="5" spans="1:5">
      <c r="A5" s="157"/>
      <c r="B5" s="158"/>
      <c r="C5" s="158"/>
      <c r="D5" s="43" t="s">
        <v>993</v>
      </c>
    </row>
    <row r="6" spans="1:5" ht="27" customHeight="1">
      <c r="A6" s="157"/>
      <c r="B6" s="158"/>
      <c r="C6" s="914" t="s">
        <v>237</v>
      </c>
      <c r="D6" s="915"/>
    </row>
    <row r="7" spans="1:5" ht="27" customHeight="1">
      <c r="A7" s="195"/>
      <c r="B7" s="196"/>
      <c r="C7" s="212" t="s">
        <v>58</v>
      </c>
      <c r="D7" s="212" t="s">
        <v>57</v>
      </c>
    </row>
    <row r="8" spans="1:5" ht="27" customHeight="1">
      <c r="A8" s="197"/>
      <c r="B8" s="160"/>
      <c r="C8" s="194" t="str">
        <f>'Ref Date'!D2</f>
        <v>Jun 24</v>
      </c>
      <c r="D8" s="194" t="str">
        <f>'Ref Date'!D4</f>
        <v>Dec 23</v>
      </c>
    </row>
    <row r="9" spans="1:5" ht="28.8" customHeight="1">
      <c r="A9" s="161"/>
      <c r="B9" s="161" t="s">
        <v>238</v>
      </c>
      <c r="C9" s="162"/>
      <c r="D9" s="162"/>
    </row>
    <row r="10" spans="1:5">
      <c r="A10" s="199">
        <v>1</v>
      </c>
      <c r="B10" s="163" t="s">
        <v>239</v>
      </c>
      <c r="C10" s="164">
        <v>309121.18992109003</v>
      </c>
      <c r="D10" s="165">
        <v>318102.85777200002</v>
      </c>
    </row>
    <row r="11" spans="1:5" ht="26.4">
      <c r="A11" s="200">
        <v>2</v>
      </c>
      <c r="B11" s="163" t="s">
        <v>240</v>
      </c>
      <c r="C11" s="164">
        <v>0</v>
      </c>
      <c r="D11" s="165">
        <v>0</v>
      </c>
    </row>
    <row r="12" spans="1:5">
      <c r="A12" s="200">
        <v>3</v>
      </c>
      <c r="B12" s="163" t="s">
        <v>241</v>
      </c>
      <c r="C12" s="164">
        <v>0</v>
      </c>
      <c r="D12" s="165">
        <v>0</v>
      </c>
    </row>
    <row r="13" spans="1:5">
      <c r="A13" s="200">
        <v>4</v>
      </c>
      <c r="B13" s="163" t="s">
        <v>242</v>
      </c>
      <c r="C13" s="164">
        <v>0</v>
      </c>
      <c r="D13" s="165">
        <v>0</v>
      </c>
      <c r="E13" s="148"/>
    </row>
    <row r="14" spans="1:5">
      <c r="A14" s="200">
        <v>5</v>
      </c>
      <c r="B14" s="163" t="s">
        <v>243</v>
      </c>
      <c r="C14" s="164">
        <v>0</v>
      </c>
      <c r="D14" s="165">
        <v>0</v>
      </c>
    </row>
    <row r="15" spans="1:5">
      <c r="A15" s="199">
        <v>6</v>
      </c>
      <c r="B15" s="166" t="s">
        <v>244</v>
      </c>
      <c r="C15" s="164">
        <v>-1191.3364540799998</v>
      </c>
      <c r="D15" s="165">
        <v>-1296.138291</v>
      </c>
    </row>
    <row r="16" spans="1:5">
      <c r="A16" s="202">
        <v>7</v>
      </c>
      <c r="B16" s="206" t="s">
        <v>245</v>
      </c>
      <c r="C16" s="204">
        <v>307929.85346701002</v>
      </c>
      <c r="D16" s="205">
        <v>316806.71948099998</v>
      </c>
    </row>
    <row r="17" spans="1:4" ht="28.8" customHeight="1">
      <c r="A17" s="161"/>
      <c r="B17" s="161" t="s">
        <v>246</v>
      </c>
      <c r="C17" s="162"/>
      <c r="D17" s="162"/>
    </row>
    <row r="18" spans="1:4">
      <c r="A18" s="201">
        <v>8</v>
      </c>
      <c r="B18" s="163" t="s">
        <v>247</v>
      </c>
      <c r="C18" s="167">
        <v>306.09414801000008</v>
      </c>
      <c r="D18" s="165">
        <v>243.61553900000001</v>
      </c>
    </row>
    <row r="19" spans="1:4">
      <c r="A19" s="201" t="s">
        <v>248</v>
      </c>
      <c r="B19" s="168" t="s">
        <v>249</v>
      </c>
      <c r="C19" s="164">
        <v>0</v>
      </c>
      <c r="D19" s="165">
        <v>0</v>
      </c>
    </row>
    <row r="20" spans="1:4">
      <c r="A20" s="201">
        <v>9</v>
      </c>
      <c r="B20" s="169" t="s">
        <v>1504</v>
      </c>
      <c r="C20" s="167">
        <v>1570.4425936199998</v>
      </c>
      <c r="D20" s="165">
        <v>1469.2423759999999</v>
      </c>
    </row>
    <row r="21" spans="1:4">
      <c r="A21" s="200" t="s">
        <v>250</v>
      </c>
      <c r="B21" s="168" t="s">
        <v>251</v>
      </c>
      <c r="C21" s="164">
        <v>0</v>
      </c>
      <c r="D21" s="165">
        <v>0</v>
      </c>
    </row>
    <row r="22" spans="1:4">
      <c r="A22" s="30" t="s">
        <v>252</v>
      </c>
      <c r="B22" s="168" t="s">
        <v>253</v>
      </c>
      <c r="C22" s="164">
        <v>0</v>
      </c>
      <c r="D22" s="165">
        <v>0</v>
      </c>
    </row>
    <row r="23" spans="1:4">
      <c r="A23" s="200">
        <v>10</v>
      </c>
      <c r="B23" s="207" t="s">
        <v>254</v>
      </c>
      <c r="C23" s="167">
        <v>0</v>
      </c>
      <c r="D23" s="165">
        <v>0</v>
      </c>
    </row>
    <row r="24" spans="1:4">
      <c r="A24" s="200" t="s">
        <v>255</v>
      </c>
      <c r="B24" s="207" t="s">
        <v>256</v>
      </c>
      <c r="C24" s="164">
        <v>0</v>
      </c>
      <c r="D24" s="165">
        <v>0</v>
      </c>
    </row>
    <row r="25" spans="1:4">
      <c r="A25" s="200" t="s">
        <v>257</v>
      </c>
      <c r="B25" s="207" t="s">
        <v>1174</v>
      </c>
      <c r="C25" s="167">
        <v>0</v>
      </c>
      <c r="D25" s="165">
        <v>0</v>
      </c>
    </row>
    <row r="26" spans="1:4">
      <c r="A26" s="200">
        <v>11</v>
      </c>
      <c r="B26" s="166" t="s">
        <v>258</v>
      </c>
      <c r="C26" s="164">
        <v>152.94999999999999</v>
      </c>
      <c r="D26" s="165">
        <v>0</v>
      </c>
    </row>
    <row r="27" spans="1:4">
      <c r="A27" s="200">
        <v>12</v>
      </c>
      <c r="B27" s="166" t="s">
        <v>259</v>
      </c>
      <c r="C27" s="164">
        <v>-152.94999999999999</v>
      </c>
      <c r="D27" s="165">
        <v>0</v>
      </c>
    </row>
    <row r="28" spans="1:4">
      <c r="A28" s="208">
        <v>13</v>
      </c>
      <c r="B28" s="209" t="s">
        <v>260</v>
      </c>
      <c r="C28" s="204">
        <v>1876.5367416300001</v>
      </c>
      <c r="D28" s="204">
        <v>1712.857915</v>
      </c>
    </row>
    <row r="29" spans="1:4" ht="28.8" customHeight="1">
      <c r="A29" s="161"/>
      <c r="B29" s="161" t="s">
        <v>261</v>
      </c>
      <c r="C29" s="162"/>
      <c r="D29" s="162"/>
    </row>
    <row r="30" spans="1:4">
      <c r="A30" s="199">
        <v>14</v>
      </c>
      <c r="B30" s="163" t="s">
        <v>262</v>
      </c>
      <c r="C30" s="167">
        <v>33825.572972369999</v>
      </c>
      <c r="D30" s="165">
        <v>17775.175558999999</v>
      </c>
    </row>
    <row r="31" spans="1:4">
      <c r="A31" s="199">
        <v>15</v>
      </c>
      <c r="B31" s="166" t="s">
        <v>263</v>
      </c>
      <c r="C31" s="164">
        <v>-0.86686740000000007</v>
      </c>
      <c r="D31" s="165">
        <v>-0.408194</v>
      </c>
    </row>
    <row r="32" spans="1:4">
      <c r="A32" s="199">
        <v>16</v>
      </c>
      <c r="B32" s="166" t="s">
        <v>264</v>
      </c>
      <c r="C32" s="164">
        <v>107.465112</v>
      </c>
      <c r="D32" s="165">
        <v>3.4187780000000001</v>
      </c>
    </row>
    <row r="33" spans="1:4">
      <c r="A33" s="200" t="s">
        <v>265</v>
      </c>
      <c r="B33" s="163" t="s">
        <v>266</v>
      </c>
      <c r="C33" s="164">
        <v>0</v>
      </c>
      <c r="D33" s="165">
        <v>0</v>
      </c>
    </row>
    <row r="34" spans="1:4">
      <c r="A34" s="200">
        <v>17</v>
      </c>
      <c r="B34" s="166" t="s">
        <v>267</v>
      </c>
      <c r="C34" s="164">
        <v>0</v>
      </c>
      <c r="D34" s="165">
        <v>0</v>
      </c>
    </row>
    <row r="35" spans="1:4">
      <c r="A35" s="200" t="s">
        <v>268</v>
      </c>
      <c r="B35" s="166" t="s">
        <v>269</v>
      </c>
      <c r="C35" s="164">
        <v>0</v>
      </c>
      <c r="D35" s="165">
        <v>0</v>
      </c>
    </row>
    <row r="36" spans="1:4">
      <c r="A36" s="208">
        <v>18</v>
      </c>
      <c r="B36" s="203" t="s">
        <v>270</v>
      </c>
      <c r="C36" s="204">
        <v>33932.171216969997</v>
      </c>
      <c r="D36" s="205">
        <v>17778.186142999999</v>
      </c>
    </row>
    <row r="37" spans="1:4" ht="28.8" customHeight="1">
      <c r="A37" s="161"/>
      <c r="B37" s="161" t="s">
        <v>271</v>
      </c>
      <c r="C37" s="162"/>
      <c r="D37" s="162"/>
    </row>
    <row r="38" spans="1:4">
      <c r="A38" s="199">
        <v>19</v>
      </c>
      <c r="B38" s="163" t="s">
        <v>272</v>
      </c>
      <c r="C38" s="167">
        <v>71289.950104910007</v>
      </c>
      <c r="D38" s="165">
        <v>67187.783343999996</v>
      </c>
    </row>
    <row r="39" spans="1:4">
      <c r="A39" s="199">
        <v>20</v>
      </c>
      <c r="B39" s="163" t="s">
        <v>273</v>
      </c>
      <c r="C39" s="167">
        <v>-47870.775310519995</v>
      </c>
      <c r="D39" s="165">
        <v>-44286.546599000001</v>
      </c>
    </row>
    <row r="40" spans="1:4" ht="26.4">
      <c r="A40" s="199">
        <v>21</v>
      </c>
      <c r="B40" s="163" t="s">
        <v>1175</v>
      </c>
      <c r="C40" s="164">
        <v>0</v>
      </c>
      <c r="D40" s="165">
        <v>0</v>
      </c>
    </row>
    <row r="41" spans="1:4">
      <c r="A41" s="208">
        <v>22</v>
      </c>
      <c r="B41" s="203" t="s">
        <v>274</v>
      </c>
      <c r="C41" s="204">
        <v>23419.174794390001</v>
      </c>
      <c r="D41" s="205">
        <v>22901.236744999998</v>
      </c>
    </row>
    <row r="42" spans="1:4" ht="28.8" customHeight="1">
      <c r="A42" s="161"/>
      <c r="B42" s="161" t="s">
        <v>275</v>
      </c>
      <c r="C42" s="162"/>
      <c r="D42" s="162"/>
    </row>
    <row r="43" spans="1:4">
      <c r="A43" s="201" t="s">
        <v>276</v>
      </c>
      <c r="B43" s="34" t="s">
        <v>1178</v>
      </c>
      <c r="C43" s="164">
        <v>0</v>
      </c>
      <c r="D43" s="165">
        <v>0</v>
      </c>
    </row>
    <row r="44" spans="1:4">
      <c r="A44" s="201" t="s">
        <v>277</v>
      </c>
      <c r="B44" s="34" t="s">
        <v>278</v>
      </c>
      <c r="C44" s="164">
        <v>0</v>
      </c>
      <c r="D44" s="165">
        <v>0</v>
      </c>
    </row>
    <row r="45" spans="1:4">
      <c r="A45" s="201" t="s">
        <v>279</v>
      </c>
      <c r="B45" s="168" t="s">
        <v>1176</v>
      </c>
      <c r="C45" s="164">
        <v>0</v>
      </c>
      <c r="D45" s="165">
        <v>0</v>
      </c>
    </row>
    <row r="46" spans="1:4">
      <c r="A46" s="201" t="s">
        <v>280</v>
      </c>
      <c r="B46" s="170" t="s">
        <v>1165</v>
      </c>
      <c r="C46" s="167">
        <v>0</v>
      </c>
      <c r="D46" s="165">
        <v>0</v>
      </c>
    </row>
    <row r="47" spans="1:4">
      <c r="A47" s="201" t="s">
        <v>281</v>
      </c>
      <c r="B47" s="171" t="s">
        <v>1177</v>
      </c>
      <c r="C47" s="167">
        <v>0</v>
      </c>
      <c r="D47" s="165">
        <v>0</v>
      </c>
    </row>
    <row r="48" spans="1:4">
      <c r="A48" s="201" t="s">
        <v>282</v>
      </c>
      <c r="B48" s="168" t="s">
        <v>283</v>
      </c>
      <c r="C48" s="164">
        <v>0</v>
      </c>
      <c r="D48" s="165">
        <v>0</v>
      </c>
    </row>
    <row r="49" spans="1:4">
      <c r="A49" s="201" t="s">
        <v>284</v>
      </c>
      <c r="B49" s="168" t="s">
        <v>285</v>
      </c>
      <c r="C49" s="164">
        <v>0</v>
      </c>
      <c r="D49" s="165">
        <v>0</v>
      </c>
    </row>
    <row r="50" spans="1:4">
      <c r="A50" s="201" t="s">
        <v>286</v>
      </c>
      <c r="B50" s="172" t="s">
        <v>287</v>
      </c>
      <c r="C50" s="164">
        <v>0</v>
      </c>
      <c r="D50" s="165">
        <v>0</v>
      </c>
    </row>
    <row r="51" spans="1:4" ht="12.6" customHeight="1">
      <c r="A51" s="201" t="s">
        <v>288</v>
      </c>
      <c r="B51" s="172" t="s">
        <v>289</v>
      </c>
      <c r="C51" s="164">
        <v>0</v>
      </c>
      <c r="D51" s="165">
        <v>0</v>
      </c>
    </row>
    <row r="52" spans="1:4">
      <c r="A52" s="201" t="s">
        <v>290</v>
      </c>
      <c r="B52" s="168" t="s">
        <v>291</v>
      </c>
      <c r="C52" s="164">
        <v>-453.38955763000001</v>
      </c>
      <c r="D52" s="165">
        <v>-482.62161500000002</v>
      </c>
    </row>
    <row r="53" spans="1:4">
      <c r="A53" s="210" t="s">
        <v>292</v>
      </c>
      <c r="B53" s="206" t="s">
        <v>293</v>
      </c>
      <c r="C53" s="204">
        <v>-453.38955763000001</v>
      </c>
      <c r="D53" s="205">
        <v>-482.62161500000002</v>
      </c>
    </row>
    <row r="54" spans="1:4" ht="28.8" customHeight="1">
      <c r="A54" s="161"/>
      <c r="B54" s="161" t="s">
        <v>294</v>
      </c>
      <c r="C54" s="162"/>
      <c r="D54" s="162"/>
    </row>
    <row r="55" spans="1:4">
      <c r="A55" s="199">
        <v>23</v>
      </c>
      <c r="B55" s="173" t="s">
        <v>295</v>
      </c>
      <c r="C55" s="167">
        <v>26418.795844990003</v>
      </c>
      <c r="D55" s="165">
        <v>25354.859640999999</v>
      </c>
    </row>
    <row r="56" spans="1:4">
      <c r="A56" s="208">
        <v>24</v>
      </c>
      <c r="B56" s="211" t="s">
        <v>1034</v>
      </c>
      <c r="C56" s="204">
        <v>366704.34666237002</v>
      </c>
      <c r="D56" s="205">
        <v>358716.378669</v>
      </c>
    </row>
    <row r="57" spans="1:4" ht="28.8" customHeight="1">
      <c r="A57" s="161"/>
      <c r="B57" s="161" t="s">
        <v>86</v>
      </c>
      <c r="C57" s="162"/>
      <c r="D57" s="162"/>
    </row>
    <row r="58" spans="1:4">
      <c r="A58" s="199">
        <v>25</v>
      </c>
      <c r="B58" s="174" t="s">
        <v>1035</v>
      </c>
      <c r="C58" s="175">
        <v>7.2043857907455003E-2</v>
      </c>
      <c r="D58" s="176">
        <v>7.0682191136846997E-2</v>
      </c>
    </row>
    <row r="59" spans="1:4">
      <c r="A59" s="30" t="s">
        <v>296</v>
      </c>
      <c r="B59" s="34" t="s">
        <v>1166</v>
      </c>
      <c r="C59" s="175">
        <v>7.2043857907455003E-2</v>
      </c>
      <c r="D59" s="176">
        <v>7.0682191136846997E-2</v>
      </c>
    </row>
    <row r="60" spans="1:4">
      <c r="A60" s="201" t="s">
        <v>297</v>
      </c>
      <c r="B60" s="163" t="s">
        <v>1179</v>
      </c>
      <c r="C60" s="175">
        <v>7.2043857907455003E-2</v>
      </c>
      <c r="D60" s="176">
        <v>7.0682191135568007E-2</v>
      </c>
    </row>
    <row r="61" spans="1:4">
      <c r="A61" s="201">
        <v>26</v>
      </c>
      <c r="B61" s="34" t="s">
        <v>298</v>
      </c>
      <c r="C61" s="175">
        <v>0.03</v>
      </c>
      <c r="D61" s="176">
        <v>0.03</v>
      </c>
    </row>
    <row r="62" spans="1:4">
      <c r="A62" s="201" t="s">
        <v>1180</v>
      </c>
      <c r="B62" s="163" t="s">
        <v>1167</v>
      </c>
      <c r="C62" s="177">
        <v>0</v>
      </c>
      <c r="D62" s="178">
        <v>0</v>
      </c>
    </row>
    <row r="63" spans="1:4" ht="14.4" customHeight="1">
      <c r="A63" s="201" t="s">
        <v>1181</v>
      </c>
      <c r="B63" s="207" t="s">
        <v>1168</v>
      </c>
      <c r="C63" s="177">
        <v>0</v>
      </c>
      <c r="D63" s="178">
        <v>0</v>
      </c>
    </row>
    <row r="64" spans="1:4">
      <c r="A64" s="30">
        <v>27</v>
      </c>
      <c r="B64" s="34" t="s">
        <v>1039</v>
      </c>
      <c r="C64" s="175">
        <v>0</v>
      </c>
      <c r="D64" s="176">
        <v>0</v>
      </c>
    </row>
    <row r="65" spans="1:7">
      <c r="A65" s="30" t="s">
        <v>1182</v>
      </c>
      <c r="B65" s="34" t="s">
        <v>1169</v>
      </c>
      <c r="C65" s="179">
        <v>0.03</v>
      </c>
      <c r="D65" s="176">
        <v>0.03</v>
      </c>
    </row>
    <row r="66" spans="1:7" ht="28.8" customHeight="1">
      <c r="A66" s="161"/>
      <c r="B66" s="161" t="s">
        <v>299</v>
      </c>
      <c r="C66" s="162"/>
      <c r="D66" s="162"/>
    </row>
    <row r="67" spans="1:7">
      <c r="A67" s="200" t="s">
        <v>1183</v>
      </c>
      <c r="B67" s="166" t="s">
        <v>300</v>
      </c>
      <c r="C67" s="167">
        <v>0</v>
      </c>
      <c r="D67" s="165">
        <v>0</v>
      </c>
    </row>
    <row r="68" spans="1:7" s="158" customFormat="1" ht="28.8" customHeight="1">
      <c r="A68" s="161"/>
      <c r="B68" s="161" t="s">
        <v>301</v>
      </c>
      <c r="C68" s="162"/>
      <c r="D68" s="162"/>
    </row>
    <row r="69" spans="1:7" s="158" customFormat="1" ht="26.4">
      <c r="A69" s="30">
        <v>28</v>
      </c>
      <c r="B69" s="34" t="s">
        <v>1184</v>
      </c>
      <c r="C69" s="180">
        <v>39678.451846570002</v>
      </c>
      <c r="D69" s="180">
        <v>10486.849005</v>
      </c>
      <c r="G69" s="156"/>
    </row>
    <row r="70" spans="1:7" s="158" customFormat="1" ht="26.4">
      <c r="A70" s="30">
        <v>29</v>
      </c>
      <c r="B70" s="34" t="s">
        <v>302</v>
      </c>
      <c r="C70" s="181">
        <v>33824.706104969999</v>
      </c>
      <c r="D70" s="180">
        <v>17774.767365</v>
      </c>
      <c r="G70" s="156"/>
    </row>
    <row r="71" spans="1:7" s="158" customFormat="1" ht="39.6">
      <c r="A71" s="30">
        <v>30</v>
      </c>
      <c r="B71" s="34" t="s">
        <v>1185</v>
      </c>
      <c r="C71" s="181">
        <v>372558.09240396996</v>
      </c>
      <c r="D71" s="180">
        <v>351428.46030899999</v>
      </c>
      <c r="G71" s="156"/>
    </row>
    <row r="72" spans="1:7" s="158" customFormat="1" ht="39.6">
      <c r="A72" s="30" t="s">
        <v>303</v>
      </c>
      <c r="B72" s="34" t="s">
        <v>1186</v>
      </c>
      <c r="C72" s="181">
        <v>372558.09240396996</v>
      </c>
      <c r="D72" s="180">
        <v>351428.46030899999</v>
      </c>
      <c r="G72" s="156"/>
    </row>
    <row r="73" spans="1:7" s="158" customFormat="1" ht="39.6">
      <c r="A73" s="30">
        <v>31</v>
      </c>
      <c r="B73" s="34" t="s">
        <v>304</v>
      </c>
      <c r="C73" s="679">
        <v>7.0911882961714995E-2</v>
      </c>
      <c r="D73" s="680">
        <v>7.2147997400968E-2</v>
      </c>
      <c r="G73" s="156"/>
    </row>
    <row r="74" spans="1:7" s="158" customFormat="1" ht="39.6">
      <c r="A74" s="30" t="s">
        <v>305</v>
      </c>
      <c r="B74" s="34" t="s">
        <v>306</v>
      </c>
      <c r="C74" s="679">
        <v>7.0911882961714995E-2</v>
      </c>
      <c r="D74" s="680">
        <v>7.2147997400968E-2</v>
      </c>
      <c r="G74" s="156"/>
    </row>
    <row r="75" spans="1:7">
      <c r="C75" s="183"/>
      <c r="D75" s="184"/>
    </row>
    <row r="76" spans="1:7">
      <c r="C76" s="183"/>
      <c r="D76" s="184"/>
    </row>
  </sheetData>
  <mergeCells count="1">
    <mergeCell ref="C6:D6"/>
  </mergeCells>
  <hyperlinks>
    <hyperlink ref="A1" location="Index!B5" display="&lt;- back" xr:uid="{2D402823-FD85-44F7-888D-2FE45DCD363F}"/>
  </hyperlinks>
  <pageMargins left="0.51181102362204722" right="0.51181102362204722" top="0.74803149606299213" bottom="0.74803149606299213" header="0.31496062992125984" footer="0.31496062992125984"/>
  <pageSetup paperSize="9" scale="4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A2E2D-AE80-4CE9-B4D1-E285B7263C6E}">
  <dimension ref="A1:C19"/>
  <sheetViews>
    <sheetView showGridLines="0" zoomScale="80" zoomScaleNormal="80" workbookViewId="0"/>
  </sheetViews>
  <sheetFormatPr defaultColWidth="9.109375" defaultRowHeight="13.2"/>
  <cols>
    <col min="1" max="1" width="9.109375" style="185"/>
    <col min="2" max="2" width="96.77734375" style="185" customWidth="1"/>
    <col min="3" max="3" width="21.44140625" style="185" customWidth="1"/>
    <col min="4" max="16384" width="9.109375" style="185"/>
  </cols>
  <sheetData>
    <row r="1" spans="1:3">
      <c r="A1" s="38" t="s">
        <v>991</v>
      </c>
    </row>
    <row r="3" spans="1:3" ht="24" customHeight="1">
      <c r="A3" s="186" t="s">
        <v>1170</v>
      </c>
      <c r="B3" s="187"/>
      <c r="C3" s="187"/>
    </row>
    <row r="4" spans="1:3" ht="17.399999999999999" customHeight="1">
      <c r="A4" s="187"/>
      <c r="B4" s="187"/>
      <c r="C4" s="187"/>
    </row>
    <row r="5" spans="1:3" ht="16.8" customHeight="1">
      <c r="A5" s="188"/>
      <c r="B5" s="188"/>
      <c r="C5" s="189" t="s">
        <v>993</v>
      </c>
    </row>
    <row r="6" spans="1:3" ht="16.8" customHeight="1">
      <c r="A6" s="188"/>
      <c r="B6" s="188"/>
      <c r="C6" s="212" t="s">
        <v>58</v>
      </c>
    </row>
    <row r="7" spans="1:3" ht="43.2" customHeight="1">
      <c r="A7" s="213"/>
      <c r="B7" s="213"/>
      <c r="C7" s="190" t="s">
        <v>237</v>
      </c>
    </row>
    <row r="8" spans="1:3">
      <c r="A8" s="392" t="s">
        <v>307</v>
      </c>
      <c r="B8" s="191" t="s">
        <v>308</v>
      </c>
      <c r="C8" s="192">
        <v>308667.80036348</v>
      </c>
    </row>
    <row r="9" spans="1:3">
      <c r="A9" s="393" t="s">
        <v>309</v>
      </c>
      <c r="B9" s="214" t="s">
        <v>310</v>
      </c>
      <c r="C9" s="192">
        <v>12730.698390309999</v>
      </c>
    </row>
    <row r="10" spans="1:3">
      <c r="A10" s="393" t="s">
        <v>311</v>
      </c>
      <c r="B10" s="214" t="s">
        <v>312</v>
      </c>
      <c r="C10" s="192">
        <v>295937.10197317001</v>
      </c>
    </row>
    <row r="11" spans="1:3">
      <c r="A11" s="393" t="s">
        <v>313</v>
      </c>
      <c r="B11" s="215" t="s">
        <v>314</v>
      </c>
      <c r="C11" s="192">
        <v>3551.1717663300001</v>
      </c>
    </row>
    <row r="12" spans="1:3">
      <c r="A12" s="393" t="s">
        <v>315</v>
      </c>
      <c r="B12" s="215" t="s">
        <v>316</v>
      </c>
      <c r="C12" s="192">
        <v>62609.583867760004</v>
      </c>
    </row>
    <row r="13" spans="1:3">
      <c r="A13" s="393" t="s">
        <v>317</v>
      </c>
      <c r="B13" s="215" t="s">
        <v>1171</v>
      </c>
      <c r="C13" s="192">
        <v>4025.4168811499999</v>
      </c>
    </row>
    <row r="14" spans="1:3">
      <c r="A14" s="393" t="s">
        <v>318</v>
      </c>
      <c r="B14" s="215" t="s">
        <v>319</v>
      </c>
      <c r="C14" s="192">
        <v>8549.3629648200003</v>
      </c>
    </row>
    <row r="15" spans="1:3">
      <c r="A15" s="393" t="s">
        <v>320</v>
      </c>
      <c r="B15" s="215" t="s">
        <v>321</v>
      </c>
      <c r="C15" s="192">
        <v>88995.579690289989</v>
      </c>
    </row>
    <row r="16" spans="1:3">
      <c r="A16" s="393" t="s">
        <v>322</v>
      </c>
      <c r="B16" s="215" t="s">
        <v>323</v>
      </c>
      <c r="C16" s="192">
        <v>31998.984072610001</v>
      </c>
    </row>
    <row r="17" spans="1:3">
      <c r="A17" s="393" t="s">
        <v>324</v>
      </c>
      <c r="B17" s="216" t="s">
        <v>518</v>
      </c>
      <c r="C17" s="192">
        <v>81094.88396739999</v>
      </c>
    </row>
    <row r="18" spans="1:3">
      <c r="A18" s="393" t="s">
        <v>325</v>
      </c>
      <c r="B18" s="215" t="s">
        <v>326</v>
      </c>
      <c r="C18" s="192">
        <v>2862.4660710799999</v>
      </c>
    </row>
    <row r="19" spans="1:3">
      <c r="A19" s="393" t="s">
        <v>327</v>
      </c>
      <c r="B19" s="215" t="s">
        <v>328</v>
      </c>
      <c r="C19" s="192">
        <v>12249.65269173</v>
      </c>
    </row>
  </sheetData>
  <hyperlinks>
    <hyperlink ref="A1" location="Index!B5" display="&lt;- back" xr:uid="{306DF2CE-B899-474A-B6E2-34928D023F02}"/>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C74F-444D-42F8-8EE2-5440908DD49B}">
  <sheetPr>
    <pageSetUpPr fitToPage="1"/>
  </sheetPr>
  <dimension ref="A1:J61"/>
  <sheetViews>
    <sheetView showGridLines="0" zoomScale="80" zoomScaleNormal="80" workbookViewId="0"/>
  </sheetViews>
  <sheetFormatPr defaultRowHeight="13.2"/>
  <cols>
    <col min="1" max="1" width="10.88671875" style="132" customWidth="1"/>
    <col min="2" max="2" width="64.33203125" style="132" customWidth="1"/>
    <col min="3" max="10" width="21.88671875" style="132" customWidth="1"/>
    <col min="11" max="16384" width="8.88671875" style="132"/>
  </cols>
  <sheetData>
    <row r="1" spans="1:10">
      <c r="A1" s="38" t="s">
        <v>991</v>
      </c>
    </row>
    <row r="3" spans="1:10" ht="24" customHeight="1">
      <c r="A3" s="83" t="s">
        <v>1187</v>
      </c>
      <c r="B3" s="52"/>
      <c r="C3" s="217"/>
      <c r="D3" s="217"/>
      <c r="E3" s="217"/>
      <c r="F3" s="217"/>
      <c r="G3" s="217"/>
      <c r="H3" s="217"/>
      <c r="I3" s="217"/>
      <c r="J3" s="217"/>
    </row>
    <row r="4" spans="1:10" ht="19.2" customHeight="1">
      <c r="A4" s="218"/>
      <c r="B4" s="217"/>
      <c r="C4" s="217"/>
      <c r="D4" s="217"/>
      <c r="E4" s="217"/>
      <c r="F4" s="217"/>
      <c r="G4" s="217"/>
      <c r="H4" s="217"/>
      <c r="I4" s="217"/>
      <c r="J4" s="217"/>
    </row>
    <row r="5" spans="1:10" ht="19.2" customHeight="1">
      <c r="A5" s="217"/>
      <c r="B5" s="246" t="s">
        <v>1195</v>
      </c>
      <c r="C5" s="217"/>
    </row>
    <row r="6" spans="1:10" ht="19.2" customHeight="1">
      <c r="A6" s="217"/>
      <c r="B6" s="247"/>
      <c r="C6" s="217"/>
      <c r="J6" s="43" t="s">
        <v>993</v>
      </c>
    </row>
    <row r="7" spans="1:10" ht="19.2" customHeight="1">
      <c r="A7" s="217"/>
      <c r="B7" s="219"/>
      <c r="C7" s="222" t="s">
        <v>58</v>
      </c>
      <c r="D7" s="248" t="s">
        <v>57</v>
      </c>
      <c r="E7" s="248" t="s">
        <v>56</v>
      </c>
      <c r="F7" s="248" t="s">
        <v>59</v>
      </c>
      <c r="G7" s="248" t="s">
        <v>60</v>
      </c>
      <c r="H7" s="248" t="s">
        <v>107</v>
      </c>
      <c r="I7" s="248" t="s">
        <v>108</v>
      </c>
      <c r="J7" s="57" t="s">
        <v>109</v>
      </c>
    </row>
    <row r="8" spans="1:10" ht="19.95" customHeight="1">
      <c r="A8" s="221"/>
      <c r="B8" s="221"/>
      <c r="C8" s="917" t="s">
        <v>1196</v>
      </c>
      <c r="D8" s="917"/>
      <c r="E8" s="917"/>
      <c r="F8" s="917"/>
      <c r="G8" s="917" t="s">
        <v>1197</v>
      </c>
      <c r="H8" s="917"/>
      <c r="I8" s="917"/>
      <c r="J8" s="917"/>
    </row>
    <row r="9" spans="1:10" s="221" customFormat="1" ht="19.8" customHeight="1">
      <c r="A9" s="222" t="s">
        <v>329</v>
      </c>
      <c r="B9" s="243" t="s">
        <v>330</v>
      </c>
      <c r="C9" s="223">
        <f>'Ref Date'!C2</f>
        <v>45473</v>
      </c>
      <c r="D9" s="681">
        <f>EOMONTH(C9,-3)</f>
        <v>45382</v>
      </c>
      <c r="E9" s="681">
        <f>EOMONTH(C9,-6)</f>
        <v>45291</v>
      </c>
      <c r="F9" s="681">
        <f>EOMONTH(C9,-9)</f>
        <v>45199</v>
      </c>
      <c r="G9" s="223">
        <f>C9</f>
        <v>45473</v>
      </c>
      <c r="H9" s="223">
        <f>D9</f>
        <v>45382</v>
      </c>
      <c r="I9" s="223">
        <f>E9</f>
        <v>45291</v>
      </c>
      <c r="J9" s="223">
        <f>F9</f>
        <v>45199</v>
      </c>
    </row>
    <row r="10" spans="1:10" ht="19.95" customHeight="1">
      <c r="A10" s="224" t="s">
        <v>331</v>
      </c>
      <c r="B10" s="243" t="s">
        <v>332</v>
      </c>
      <c r="C10" s="225">
        <v>12</v>
      </c>
      <c r="D10" s="225">
        <v>12</v>
      </c>
      <c r="E10" s="225">
        <v>12</v>
      </c>
      <c r="F10" s="225">
        <v>12</v>
      </c>
      <c r="G10" s="225">
        <v>12</v>
      </c>
      <c r="H10" s="225">
        <v>12</v>
      </c>
      <c r="I10" s="225">
        <v>12</v>
      </c>
      <c r="J10" s="225">
        <v>12</v>
      </c>
    </row>
    <row r="11" spans="1:10" ht="19.95" customHeight="1">
      <c r="A11" s="918" t="s">
        <v>333</v>
      </c>
      <c r="B11" s="919"/>
      <c r="C11" s="249"/>
      <c r="D11" s="249"/>
      <c r="E11" s="249"/>
      <c r="F11" s="249"/>
      <c r="G11" s="249"/>
      <c r="H11" s="249"/>
      <c r="I11" s="249"/>
      <c r="J11" s="250"/>
    </row>
    <row r="12" spans="1:10" ht="19.95" customHeight="1">
      <c r="A12" s="222" t="s">
        <v>730</v>
      </c>
      <c r="B12" s="243" t="s">
        <v>382</v>
      </c>
      <c r="C12" s="721"/>
      <c r="D12" s="722"/>
      <c r="E12" s="722"/>
      <c r="F12" s="723"/>
      <c r="G12" s="719">
        <v>101050.62287683776</v>
      </c>
      <c r="H12" s="719">
        <v>103055.54946374444</v>
      </c>
      <c r="I12" s="719">
        <v>104842.16502333495</v>
      </c>
      <c r="J12" s="719">
        <v>105932.32530305993</v>
      </c>
    </row>
    <row r="13" spans="1:10" ht="19.8" customHeight="1">
      <c r="A13" s="918" t="s">
        <v>334</v>
      </c>
      <c r="B13" s="919"/>
      <c r="C13" s="724"/>
      <c r="D13" s="724"/>
      <c r="E13" s="724"/>
      <c r="F13" s="724"/>
      <c r="G13" s="724"/>
      <c r="H13" s="724"/>
      <c r="I13" s="724"/>
      <c r="J13" s="725"/>
    </row>
    <row r="14" spans="1:10" ht="19.95" customHeight="1">
      <c r="A14" s="222" t="s">
        <v>994</v>
      </c>
      <c r="B14" s="243" t="s">
        <v>1188</v>
      </c>
      <c r="C14" s="719">
        <v>159554.98340716667</v>
      </c>
      <c r="D14" s="719">
        <v>158245.422911425</v>
      </c>
      <c r="E14" s="719">
        <v>157602.3258698803</v>
      </c>
      <c r="F14" s="719">
        <v>157122.83759725527</v>
      </c>
      <c r="G14" s="719">
        <v>10525.597602349584</v>
      </c>
      <c r="H14" s="719">
        <v>10537.205214125583</v>
      </c>
      <c r="I14" s="719">
        <v>10614.009424890593</v>
      </c>
      <c r="J14" s="719">
        <v>10704.964190703926</v>
      </c>
    </row>
    <row r="15" spans="1:10" ht="19.95" customHeight="1">
      <c r="A15" s="222" t="s">
        <v>995</v>
      </c>
      <c r="B15" s="244" t="s">
        <v>335</v>
      </c>
      <c r="C15" s="719">
        <v>96411.705311216676</v>
      </c>
      <c r="D15" s="719">
        <v>95827.503939616654</v>
      </c>
      <c r="E15" s="719">
        <v>95533.626540811325</v>
      </c>
      <c r="F15" s="719">
        <v>95137.340850327964</v>
      </c>
      <c r="G15" s="719">
        <v>4820.5852655608332</v>
      </c>
      <c r="H15" s="719">
        <v>4791.3751969808327</v>
      </c>
      <c r="I15" s="719">
        <v>4776.6813270405664</v>
      </c>
      <c r="J15" s="719">
        <v>4756.8670425164</v>
      </c>
    </row>
    <row r="16" spans="1:10" ht="19.95" customHeight="1">
      <c r="A16" s="222" t="s">
        <v>996</v>
      </c>
      <c r="B16" s="244" t="s">
        <v>336</v>
      </c>
      <c r="C16" s="719">
        <v>49954.214160991665</v>
      </c>
      <c r="D16" s="719">
        <v>50333.215624641671</v>
      </c>
      <c r="E16" s="719">
        <v>51166.421187309294</v>
      </c>
      <c r="F16" s="719">
        <v>52276.02587000098</v>
      </c>
      <c r="G16" s="719">
        <v>5659.0106782470848</v>
      </c>
      <c r="H16" s="719">
        <v>5697.9843111197506</v>
      </c>
      <c r="I16" s="719">
        <v>5784.8755039629705</v>
      </c>
      <c r="J16" s="719">
        <v>5894.0233382504703</v>
      </c>
    </row>
    <row r="17" spans="1:10" ht="19.95" customHeight="1">
      <c r="A17" s="222" t="s">
        <v>998</v>
      </c>
      <c r="B17" s="243" t="s">
        <v>337</v>
      </c>
      <c r="C17" s="719">
        <v>93529.569167858339</v>
      </c>
      <c r="D17" s="719">
        <v>95644.893885775004</v>
      </c>
      <c r="E17" s="719">
        <v>98233.055445853024</v>
      </c>
      <c r="F17" s="719">
        <v>100501.2135260447</v>
      </c>
      <c r="G17" s="719">
        <v>59579.695290630836</v>
      </c>
      <c r="H17" s="719">
        <v>61351.385564652504</v>
      </c>
      <c r="I17" s="719">
        <v>63211.913025662318</v>
      </c>
      <c r="J17" s="719">
        <v>65228.595953764809</v>
      </c>
    </row>
    <row r="18" spans="1:10" ht="26.4">
      <c r="A18" s="222" t="s">
        <v>999</v>
      </c>
      <c r="B18" s="244" t="s">
        <v>338</v>
      </c>
      <c r="C18" s="719">
        <v>7409.8502163499998</v>
      </c>
      <c r="D18" s="719">
        <v>7512.8948166500004</v>
      </c>
      <c r="E18" s="719">
        <v>7708.6584650934865</v>
      </c>
      <c r="F18" s="719">
        <v>7797.3489760768207</v>
      </c>
      <c r="G18" s="719">
        <v>1747.4718435125001</v>
      </c>
      <c r="H18" s="719">
        <v>1775.7590507708333</v>
      </c>
      <c r="I18" s="719">
        <v>1827.5454215702055</v>
      </c>
      <c r="J18" s="719">
        <v>1852.2691739460392</v>
      </c>
    </row>
    <row r="19" spans="1:10" ht="19.8" customHeight="1">
      <c r="A19" s="222" t="s">
        <v>1000</v>
      </c>
      <c r="B19" s="244" t="s">
        <v>339</v>
      </c>
      <c r="C19" s="719">
        <v>82906.048003716656</v>
      </c>
      <c r="D19" s="719">
        <v>85872.145221808329</v>
      </c>
      <c r="E19" s="719">
        <v>87465.63958972026</v>
      </c>
      <c r="F19" s="719">
        <v>88148.018274428585</v>
      </c>
      <c r="G19" s="719">
        <v>54618.552499326666</v>
      </c>
      <c r="H19" s="719">
        <v>57315.772666564997</v>
      </c>
      <c r="I19" s="719">
        <v>58325.610213052816</v>
      </c>
      <c r="J19" s="719">
        <v>58820.480504279469</v>
      </c>
    </row>
    <row r="20" spans="1:10" ht="19.95" customHeight="1">
      <c r="A20" s="222" t="s">
        <v>1001</v>
      </c>
      <c r="B20" s="244" t="s">
        <v>340</v>
      </c>
      <c r="C20" s="719">
        <v>3213.6709477916661</v>
      </c>
      <c r="D20" s="719">
        <v>2259.8538473166668</v>
      </c>
      <c r="E20" s="719">
        <v>3058.7573910392966</v>
      </c>
      <c r="F20" s="719">
        <v>4555.8462755392966</v>
      </c>
      <c r="G20" s="719">
        <v>3213.6709477916661</v>
      </c>
      <c r="H20" s="719">
        <v>2259.8538473166668</v>
      </c>
      <c r="I20" s="719">
        <v>3058.7573910392966</v>
      </c>
      <c r="J20" s="719">
        <v>4555.8462755392966</v>
      </c>
    </row>
    <row r="21" spans="1:10" ht="19.95" customHeight="1">
      <c r="A21" s="222" t="s">
        <v>1002</v>
      </c>
      <c r="B21" s="244" t="s">
        <v>341</v>
      </c>
      <c r="C21" s="726"/>
      <c r="D21" s="727"/>
      <c r="E21" s="727"/>
      <c r="F21" s="727"/>
      <c r="G21" s="719">
        <v>270.68752415175004</v>
      </c>
      <c r="H21" s="719">
        <v>204.4777487731667</v>
      </c>
      <c r="I21" s="719">
        <v>348.21926967176967</v>
      </c>
      <c r="J21" s="719">
        <v>350.83231397918638</v>
      </c>
    </row>
    <row r="22" spans="1:10" ht="19.95" customHeight="1">
      <c r="A22" s="222" t="s">
        <v>1003</v>
      </c>
      <c r="B22" s="243" t="s">
        <v>342</v>
      </c>
      <c r="C22" s="719">
        <v>53727.84347306667</v>
      </c>
      <c r="D22" s="719">
        <v>55421.513526941679</v>
      </c>
      <c r="E22" s="719">
        <v>57298.52591747616</v>
      </c>
      <c r="F22" s="719">
        <v>59127.517463242832</v>
      </c>
      <c r="G22" s="719">
        <v>24900.365691365834</v>
      </c>
      <c r="H22" s="719">
        <v>26571.723607347503</v>
      </c>
      <c r="I22" s="719">
        <v>28385.419505223712</v>
      </c>
      <c r="J22" s="719">
        <v>30080.382208491636</v>
      </c>
    </row>
    <row r="23" spans="1:10" ht="19.95" customHeight="1">
      <c r="A23" s="222" t="s">
        <v>1004</v>
      </c>
      <c r="B23" s="244" t="s">
        <v>343</v>
      </c>
      <c r="C23" s="719">
        <v>21573.026363783338</v>
      </c>
      <c r="D23" s="719">
        <v>23163.172016033328</v>
      </c>
      <c r="E23" s="719">
        <v>24932.582266424848</v>
      </c>
      <c r="F23" s="719">
        <v>26582.947930216524</v>
      </c>
      <c r="G23" s="719">
        <v>21573.026363783338</v>
      </c>
      <c r="H23" s="719">
        <v>23163.172016033328</v>
      </c>
      <c r="I23" s="719">
        <v>24932.582266424848</v>
      </c>
      <c r="J23" s="719">
        <v>26582.947930216524</v>
      </c>
    </row>
    <row r="24" spans="1:10" ht="19.95" customHeight="1">
      <c r="A24" s="222" t="s">
        <v>1005</v>
      </c>
      <c r="B24" s="244" t="s">
        <v>344</v>
      </c>
      <c r="C24" s="719">
        <v>11.967146458333334</v>
      </c>
      <c r="D24" s="719">
        <v>33.754790541666665</v>
      </c>
      <c r="E24" s="719">
        <v>44.313996033333332</v>
      </c>
      <c r="F24" s="719">
        <v>106.65509359166668</v>
      </c>
      <c r="G24" s="719">
        <v>11.967146458333334</v>
      </c>
      <c r="H24" s="719">
        <v>33.754790541666665</v>
      </c>
      <c r="I24" s="719">
        <v>44.313996033333332</v>
      </c>
      <c r="J24" s="719">
        <v>106.65509359166668</v>
      </c>
    </row>
    <row r="25" spans="1:10" ht="19.95" customHeight="1">
      <c r="A25" s="222" t="s">
        <v>1006</v>
      </c>
      <c r="B25" s="244" t="s">
        <v>345</v>
      </c>
      <c r="C25" s="719">
        <v>32142.849962824999</v>
      </c>
      <c r="D25" s="719">
        <v>32224.586720366668</v>
      </c>
      <c r="E25" s="719">
        <v>32321.629655017972</v>
      </c>
      <c r="F25" s="719">
        <v>32437.914439434637</v>
      </c>
      <c r="G25" s="719">
        <v>3315.3721811241667</v>
      </c>
      <c r="H25" s="719">
        <v>3374.7968007725003</v>
      </c>
      <c r="I25" s="719">
        <v>3408.523242765531</v>
      </c>
      <c r="J25" s="719">
        <v>3390.7791846834484</v>
      </c>
    </row>
    <row r="26" spans="1:10" ht="19.95" customHeight="1">
      <c r="A26" s="222" t="s">
        <v>1007</v>
      </c>
      <c r="B26" s="243" t="s">
        <v>346</v>
      </c>
      <c r="C26" s="719">
        <v>4223.820052541666</v>
      </c>
      <c r="D26" s="719">
        <v>4243.3828154583334</v>
      </c>
      <c r="E26" s="719">
        <v>3888.1061167122102</v>
      </c>
      <c r="F26" s="719">
        <v>4052.0366538372109</v>
      </c>
      <c r="G26" s="719">
        <v>3876.8359095083333</v>
      </c>
      <c r="H26" s="719">
        <v>3898.3444117499998</v>
      </c>
      <c r="I26" s="719">
        <v>3543.3108320349315</v>
      </c>
      <c r="J26" s="719">
        <v>3708.2381087599315</v>
      </c>
    </row>
    <row r="27" spans="1:10" ht="19.95" customHeight="1">
      <c r="A27" s="222" t="s">
        <v>1008</v>
      </c>
      <c r="B27" s="243" t="s">
        <v>347</v>
      </c>
      <c r="C27" s="719">
        <v>40371.748287516668</v>
      </c>
      <c r="D27" s="719">
        <v>39476.480982125002</v>
      </c>
      <c r="E27" s="719">
        <v>38663.928882914253</v>
      </c>
      <c r="F27" s="719">
        <v>37390.213336947585</v>
      </c>
      <c r="G27" s="719">
        <v>1094.1953584025</v>
      </c>
      <c r="H27" s="719">
        <v>1068.1281028420835</v>
      </c>
      <c r="I27" s="719">
        <v>1051.5733301658806</v>
      </c>
      <c r="J27" s="719">
        <v>1021.7412230375475</v>
      </c>
    </row>
    <row r="28" spans="1:10" ht="19.95" customHeight="1">
      <c r="A28" s="222" t="s">
        <v>1009</v>
      </c>
      <c r="B28" s="243" t="s">
        <v>348</v>
      </c>
      <c r="C28" s="721"/>
      <c r="D28" s="722"/>
      <c r="E28" s="722"/>
      <c r="F28" s="723"/>
      <c r="G28" s="719">
        <v>100247.37737640883</v>
      </c>
      <c r="H28" s="719">
        <v>103631.26464949084</v>
      </c>
      <c r="I28" s="719">
        <v>107154.44538764922</v>
      </c>
      <c r="J28" s="719">
        <v>111094.753998737</v>
      </c>
    </row>
    <row r="29" spans="1:10" ht="19.95" customHeight="1">
      <c r="A29" s="918" t="s">
        <v>349</v>
      </c>
      <c r="B29" s="919"/>
      <c r="C29" s="724"/>
      <c r="D29" s="724"/>
      <c r="E29" s="724"/>
      <c r="F29" s="724"/>
      <c r="G29" s="724"/>
      <c r="H29" s="724"/>
      <c r="I29" s="724"/>
      <c r="J29" s="725"/>
    </row>
    <row r="30" spans="1:10" ht="19.95" customHeight="1">
      <c r="A30" s="222" t="s">
        <v>1010</v>
      </c>
      <c r="B30" s="243" t="s">
        <v>350</v>
      </c>
      <c r="C30" s="719">
        <v>24912.049100241667</v>
      </c>
      <c r="D30" s="719">
        <v>25447.287104333333</v>
      </c>
      <c r="E30" s="719">
        <v>25160.258147986729</v>
      </c>
      <c r="F30" s="719">
        <v>25142.144944661726</v>
      </c>
      <c r="G30" s="719">
        <v>142.27395937366668</v>
      </c>
      <c r="H30" s="719">
        <v>78.130020761249995</v>
      </c>
      <c r="I30" s="719">
        <v>110.61210179592938</v>
      </c>
      <c r="J30" s="719">
        <v>123.83197772159602</v>
      </c>
    </row>
    <row r="31" spans="1:10" ht="19.95" customHeight="1">
      <c r="A31" s="222" t="s">
        <v>1011</v>
      </c>
      <c r="B31" s="243" t="s">
        <v>351</v>
      </c>
      <c r="C31" s="719">
        <v>6197.2627597750006</v>
      </c>
      <c r="D31" s="719">
        <v>6279.5053658000006</v>
      </c>
      <c r="E31" s="719">
        <v>6236.4854573110779</v>
      </c>
      <c r="F31" s="719">
        <v>6341.1803879610779</v>
      </c>
      <c r="G31" s="719">
        <v>4146.7617247708322</v>
      </c>
      <c r="H31" s="719">
        <v>4236.1118255000001</v>
      </c>
      <c r="I31" s="719">
        <v>4208.1200050583211</v>
      </c>
      <c r="J31" s="719">
        <v>4317.8824885249878</v>
      </c>
    </row>
    <row r="32" spans="1:10" ht="19.95" customHeight="1">
      <c r="A32" s="222" t="s">
        <v>1012</v>
      </c>
      <c r="B32" s="243" t="s">
        <v>352</v>
      </c>
      <c r="C32" s="719">
        <v>23550.030655591665</v>
      </c>
      <c r="D32" s="719">
        <v>24996.529191566664</v>
      </c>
      <c r="E32" s="719">
        <v>26708.218011809113</v>
      </c>
      <c r="F32" s="719">
        <v>28985.821836334111</v>
      </c>
      <c r="G32" s="719">
        <v>21964.509391445001</v>
      </c>
      <c r="H32" s="719">
        <v>23326.683651100004</v>
      </c>
      <c r="I32" s="719">
        <v>24958.165990201465</v>
      </c>
      <c r="J32" s="719">
        <v>27110.524395539796</v>
      </c>
    </row>
    <row r="33" spans="1:10" ht="59.4" customHeight="1">
      <c r="A33" s="222" t="s">
        <v>353</v>
      </c>
      <c r="B33" s="243" t="s">
        <v>354</v>
      </c>
      <c r="C33" s="721"/>
      <c r="D33" s="722"/>
      <c r="E33" s="722"/>
      <c r="F33" s="723"/>
      <c r="G33" s="719" t="s">
        <v>1044</v>
      </c>
      <c r="H33" s="719" t="s">
        <v>1044</v>
      </c>
      <c r="I33" s="719" t="s">
        <v>1044</v>
      </c>
      <c r="J33" s="719" t="s">
        <v>1044</v>
      </c>
    </row>
    <row r="34" spans="1:10" ht="19.2" customHeight="1">
      <c r="A34" s="222" t="s">
        <v>355</v>
      </c>
      <c r="B34" s="243" t="s">
        <v>356</v>
      </c>
      <c r="C34" s="721"/>
      <c r="D34" s="722"/>
      <c r="E34" s="722"/>
      <c r="F34" s="723"/>
      <c r="G34" s="719" t="s">
        <v>1044</v>
      </c>
      <c r="H34" s="719" t="s">
        <v>1044</v>
      </c>
      <c r="I34" s="719" t="s">
        <v>1044</v>
      </c>
      <c r="J34" s="719" t="s">
        <v>1044</v>
      </c>
    </row>
    <row r="35" spans="1:10" ht="19.95" customHeight="1">
      <c r="A35" s="222" t="s">
        <v>1013</v>
      </c>
      <c r="B35" s="243" t="s">
        <v>357</v>
      </c>
      <c r="C35" s="719">
        <v>54659.342515608339</v>
      </c>
      <c r="D35" s="719">
        <v>56723.321661700007</v>
      </c>
      <c r="E35" s="719">
        <v>58104.961617106928</v>
      </c>
      <c r="F35" s="719">
        <v>60469.147168956915</v>
      </c>
      <c r="G35" s="719">
        <v>26253.545075589496</v>
      </c>
      <c r="H35" s="719">
        <v>27640.925497361251</v>
      </c>
      <c r="I35" s="719">
        <v>29276.898097055706</v>
      </c>
      <c r="J35" s="719">
        <v>31552.238861786376</v>
      </c>
    </row>
    <row r="36" spans="1:10" ht="19.95" customHeight="1">
      <c r="A36" s="222" t="s">
        <v>135</v>
      </c>
      <c r="B36" s="244" t="s">
        <v>358</v>
      </c>
      <c r="C36" s="719" t="s">
        <v>1044</v>
      </c>
      <c r="D36" s="719" t="s">
        <v>1044</v>
      </c>
      <c r="E36" s="719" t="s">
        <v>1044</v>
      </c>
      <c r="F36" s="719" t="s">
        <v>1044</v>
      </c>
      <c r="G36" s="719" t="s">
        <v>1044</v>
      </c>
      <c r="H36" s="719" t="s">
        <v>1044</v>
      </c>
      <c r="I36" s="719" t="s">
        <v>1044</v>
      </c>
      <c r="J36" s="719" t="s">
        <v>1044</v>
      </c>
    </row>
    <row r="37" spans="1:10" ht="19.95" customHeight="1">
      <c r="A37" s="222" t="s">
        <v>137</v>
      </c>
      <c r="B37" s="244" t="s">
        <v>359</v>
      </c>
      <c r="C37" s="719" t="s">
        <v>1044</v>
      </c>
      <c r="D37" s="719" t="s">
        <v>1044</v>
      </c>
      <c r="E37" s="719" t="s">
        <v>1044</v>
      </c>
      <c r="F37" s="719" t="s">
        <v>1044</v>
      </c>
      <c r="G37" s="719" t="s">
        <v>1044</v>
      </c>
      <c r="H37" s="719" t="s">
        <v>1044</v>
      </c>
      <c r="I37" s="719" t="s">
        <v>1044</v>
      </c>
      <c r="J37" s="719" t="s">
        <v>1044</v>
      </c>
    </row>
    <row r="38" spans="1:10" ht="19.95" customHeight="1">
      <c r="A38" s="222" t="s">
        <v>138</v>
      </c>
      <c r="B38" s="244" t="s">
        <v>360</v>
      </c>
      <c r="C38" s="719">
        <v>54409.185294191673</v>
      </c>
      <c r="D38" s="719">
        <v>56453.336892475003</v>
      </c>
      <c r="E38" s="719">
        <v>57772.125710126347</v>
      </c>
      <c r="F38" s="719">
        <v>60124.622807726351</v>
      </c>
      <c r="G38" s="719">
        <v>26253.545075589496</v>
      </c>
      <c r="H38" s="719">
        <v>27640.925497361251</v>
      </c>
      <c r="I38" s="719">
        <v>29276.898097055706</v>
      </c>
      <c r="J38" s="719">
        <v>31552.238861786376</v>
      </c>
    </row>
    <row r="39" spans="1:10" ht="19.95" customHeight="1">
      <c r="A39" s="918" t="s">
        <v>361</v>
      </c>
      <c r="B39" s="919"/>
      <c r="C39" s="728"/>
      <c r="D39" s="728"/>
      <c r="E39" s="728"/>
      <c r="F39" s="728"/>
      <c r="G39" s="729"/>
      <c r="H39" s="729"/>
      <c r="I39" s="729"/>
      <c r="J39" s="730"/>
    </row>
    <row r="40" spans="1:10" ht="19.95" customHeight="1">
      <c r="A40" s="222" t="s">
        <v>1198</v>
      </c>
      <c r="B40" s="243" t="s">
        <v>362</v>
      </c>
      <c r="C40" s="721"/>
      <c r="D40" s="722"/>
      <c r="E40" s="722"/>
      <c r="F40" s="723"/>
      <c r="G40" s="719">
        <v>101050.62287683776</v>
      </c>
      <c r="H40" s="719">
        <v>103055.54946374444</v>
      </c>
      <c r="I40" s="719">
        <v>104842.16502333495</v>
      </c>
      <c r="J40" s="719">
        <v>105932.32530305993</v>
      </c>
    </row>
    <row r="41" spans="1:10" ht="19.95" customHeight="1">
      <c r="A41" s="222" t="s">
        <v>1015</v>
      </c>
      <c r="B41" s="243" t="s">
        <v>363</v>
      </c>
      <c r="C41" s="721"/>
      <c r="D41" s="722"/>
      <c r="E41" s="722"/>
      <c r="F41" s="723"/>
      <c r="G41" s="719">
        <v>73993.832300819326</v>
      </c>
      <c r="H41" s="719">
        <v>75990.3391521296</v>
      </c>
      <c r="I41" s="719">
        <v>77877.547290593488</v>
      </c>
      <c r="J41" s="719">
        <v>79542.515136950649</v>
      </c>
    </row>
    <row r="42" spans="1:10" ht="19.95" customHeight="1">
      <c r="A42" s="222" t="s">
        <v>1016</v>
      </c>
      <c r="B42" s="243" t="s">
        <v>1189</v>
      </c>
      <c r="C42" s="251"/>
      <c r="D42" s="252"/>
      <c r="E42" s="252"/>
      <c r="F42" s="253"/>
      <c r="G42" s="682">
        <v>1.3831027171914669</v>
      </c>
      <c r="H42" s="682">
        <v>1.3725952634990293</v>
      </c>
      <c r="I42" s="682">
        <v>1.3622918638979782</v>
      </c>
      <c r="J42" s="682">
        <v>1.3454428167901573</v>
      </c>
    </row>
    <row r="45" spans="1:10" s="221" customFormat="1">
      <c r="A45" s="228" t="s">
        <v>1190</v>
      </c>
      <c r="B45" s="228"/>
      <c r="C45" s="228"/>
      <c r="D45" s="228"/>
      <c r="E45" s="228"/>
      <c r="F45" s="228"/>
      <c r="G45" s="228"/>
      <c r="H45" s="228"/>
      <c r="I45" s="228"/>
      <c r="J45" s="228"/>
    </row>
    <row r="46" spans="1:10" ht="32.4" customHeight="1">
      <c r="A46" s="916" t="s">
        <v>1820</v>
      </c>
      <c r="B46" s="916"/>
      <c r="C46" s="916"/>
      <c r="D46" s="916"/>
      <c r="E46" s="916"/>
      <c r="F46" s="916"/>
      <c r="G46" s="916"/>
      <c r="H46" s="916"/>
      <c r="I46" s="916"/>
      <c r="J46" s="916"/>
    </row>
    <row r="47" spans="1:10">
      <c r="A47" s="229"/>
      <c r="B47" s="229"/>
      <c r="C47" s="229"/>
      <c r="D47" s="229"/>
      <c r="E47" s="229"/>
      <c r="F47" s="229"/>
      <c r="G47" s="229"/>
      <c r="H47" s="229"/>
      <c r="I47" s="229"/>
      <c r="J47" s="229"/>
    </row>
    <row r="48" spans="1:10">
      <c r="A48" s="228" t="s">
        <v>735</v>
      </c>
      <c r="B48" s="229"/>
      <c r="C48" s="229"/>
      <c r="D48" s="229"/>
      <c r="E48" s="229"/>
      <c r="F48" s="229"/>
      <c r="G48" s="229"/>
      <c r="H48" s="229"/>
      <c r="I48" s="229"/>
      <c r="J48" s="229"/>
    </row>
    <row r="49" spans="1:10">
      <c r="A49" s="229" t="s">
        <v>1821</v>
      </c>
      <c r="B49" s="229"/>
      <c r="C49" s="229"/>
      <c r="D49" s="229"/>
      <c r="E49" s="229"/>
      <c r="F49" s="229"/>
      <c r="G49" s="229"/>
      <c r="H49" s="229"/>
      <c r="I49" s="229"/>
      <c r="J49" s="229"/>
    </row>
    <row r="50" spans="1:10">
      <c r="A50" s="229"/>
      <c r="B50" s="229"/>
      <c r="C50" s="229"/>
      <c r="D50" s="229"/>
      <c r="E50" s="229"/>
      <c r="F50" s="229"/>
      <c r="G50" s="229"/>
      <c r="H50" s="229"/>
      <c r="I50" s="229"/>
      <c r="J50" s="229"/>
    </row>
    <row r="51" spans="1:10">
      <c r="A51" s="228" t="s">
        <v>736</v>
      </c>
      <c r="B51" s="229"/>
      <c r="C51" s="229"/>
      <c r="D51" s="229"/>
      <c r="E51" s="229"/>
      <c r="F51" s="229"/>
      <c r="G51" s="229"/>
      <c r="H51" s="229"/>
      <c r="I51" s="229"/>
      <c r="J51" s="229"/>
    </row>
    <row r="52" spans="1:10">
      <c r="A52" s="229" t="s">
        <v>1822</v>
      </c>
      <c r="B52" s="229"/>
      <c r="C52" s="229"/>
      <c r="D52" s="229"/>
      <c r="E52" s="229"/>
      <c r="F52" s="229"/>
      <c r="G52" s="229"/>
      <c r="H52" s="229"/>
      <c r="I52" s="229"/>
      <c r="J52" s="229"/>
    </row>
    <row r="53" spans="1:10">
      <c r="A53" s="229"/>
      <c r="B53" s="229"/>
      <c r="C53" s="229"/>
      <c r="D53" s="229"/>
      <c r="E53" s="229"/>
      <c r="F53" s="229"/>
      <c r="G53" s="229"/>
      <c r="H53" s="229"/>
      <c r="I53" s="229"/>
      <c r="J53" s="229"/>
    </row>
    <row r="54" spans="1:10">
      <c r="A54" s="228" t="s">
        <v>737</v>
      </c>
      <c r="B54" s="229"/>
      <c r="C54" s="229"/>
      <c r="D54" s="229"/>
      <c r="E54" s="229"/>
      <c r="F54" s="229"/>
      <c r="G54" s="229"/>
      <c r="H54" s="229"/>
      <c r="I54" s="229"/>
      <c r="J54" s="229"/>
    </row>
    <row r="55" spans="1:10">
      <c r="A55" s="229" t="s">
        <v>1823</v>
      </c>
      <c r="B55" s="229"/>
      <c r="C55" s="229"/>
      <c r="D55" s="229"/>
      <c r="E55" s="229"/>
      <c r="F55" s="229"/>
      <c r="G55" s="229"/>
      <c r="H55" s="229"/>
      <c r="I55" s="229"/>
      <c r="J55" s="229"/>
    </row>
    <row r="56" spans="1:10">
      <c r="A56" s="229"/>
      <c r="B56" s="229"/>
      <c r="C56" s="229"/>
      <c r="D56" s="229"/>
      <c r="E56" s="229"/>
      <c r="F56" s="229"/>
      <c r="G56" s="229"/>
      <c r="H56" s="229"/>
      <c r="I56" s="229"/>
      <c r="J56" s="229"/>
    </row>
    <row r="57" spans="1:10">
      <c r="A57" s="228" t="s">
        <v>738</v>
      </c>
      <c r="B57" s="229"/>
      <c r="C57" s="229"/>
      <c r="D57" s="229"/>
      <c r="E57" s="229"/>
      <c r="F57" s="229"/>
      <c r="G57" s="229"/>
      <c r="H57" s="229"/>
      <c r="I57" s="229"/>
      <c r="J57" s="229"/>
    </row>
    <row r="58" spans="1:10">
      <c r="A58" s="229" t="s">
        <v>1824</v>
      </c>
      <c r="B58" s="229"/>
      <c r="C58" s="229"/>
      <c r="D58" s="229"/>
      <c r="E58" s="229"/>
      <c r="F58" s="229"/>
      <c r="G58" s="229"/>
      <c r="H58" s="229"/>
      <c r="I58" s="229"/>
      <c r="J58" s="229"/>
    </row>
    <row r="59" spans="1:10">
      <c r="A59" s="229"/>
      <c r="B59" s="229"/>
      <c r="C59" s="229"/>
      <c r="D59" s="229"/>
      <c r="E59" s="229"/>
      <c r="F59" s="229"/>
      <c r="G59" s="229"/>
      <c r="H59" s="229"/>
      <c r="I59" s="229"/>
      <c r="J59" s="229"/>
    </row>
    <row r="60" spans="1:10">
      <c r="A60" s="228" t="s">
        <v>739</v>
      </c>
      <c r="B60" s="229"/>
      <c r="C60" s="229"/>
      <c r="D60" s="229"/>
      <c r="E60" s="229"/>
      <c r="F60" s="229"/>
      <c r="G60" s="229"/>
      <c r="H60" s="229"/>
      <c r="I60" s="229"/>
      <c r="J60" s="229"/>
    </row>
    <row r="61" spans="1:10">
      <c r="A61" s="229" t="s">
        <v>1825</v>
      </c>
    </row>
  </sheetData>
  <mergeCells count="7">
    <mergeCell ref="A46:J46"/>
    <mergeCell ref="C8:F8"/>
    <mergeCell ref="G8:J8"/>
    <mergeCell ref="A11:B11"/>
    <mergeCell ref="A13:B13"/>
    <mergeCell ref="A29:B29"/>
    <mergeCell ref="A39:B39"/>
  </mergeCells>
  <hyperlinks>
    <hyperlink ref="A1" location="Index!B5" display="&lt;- back" xr:uid="{947DF294-EA1D-4A35-9E8C-66C23E1B44BD}"/>
  </hyperlinks>
  <pageMargins left="0.7" right="0.7" top="0.75" bottom="0.75" header="0.3" footer="0.3"/>
  <pageSetup paperSize="9" scale="3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DE75-C082-4822-B0CA-B012374A0319}">
  <sheetPr>
    <pageSetUpPr fitToPage="1"/>
  </sheetPr>
  <dimension ref="A1:I45"/>
  <sheetViews>
    <sheetView showGridLines="0" zoomScale="80" zoomScaleNormal="80" workbookViewId="0">
      <selection activeCell="M28" sqref="M28"/>
    </sheetView>
  </sheetViews>
  <sheetFormatPr defaultRowHeight="13.2"/>
  <cols>
    <col min="1" max="1" width="10.88671875" style="132" customWidth="1"/>
    <col min="2" max="2" width="71.109375" style="132" customWidth="1"/>
    <col min="3" max="7" width="21.88671875" style="132" customWidth="1"/>
    <col min="8" max="8" width="8.88671875" style="132"/>
    <col min="9" max="9" width="10.33203125" style="132" bestFit="1" customWidth="1"/>
    <col min="10" max="16384" width="8.88671875" style="132"/>
  </cols>
  <sheetData>
    <row r="1" spans="1:7">
      <c r="A1" s="38" t="s">
        <v>991</v>
      </c>
    </row>
    <row r="3" spans="1:7" ht="24" customHeight="1">
      <c r="A3" s="83" t="s">
        <v>1191</v>
      </c>
      <c r="B3" s="230"/>
      <c r="C3" s="217"/>
      <c r="D3" s="217"/>
      <c r="E3" s="217"/>
      <c r="F3" s="217"/>
      <c r="G3" s="217"/>
    </row>
    <row r="4" spans="1:7" ht="15.6" customHeight="1">
      <c r="A4" s="217"/>
      <c r="B4" s="217"/>
      <c r="C4" s="217"/>
      <c r="D4" s="217"/>
      <c r="E4" s="217"/>
      <c r="F4" s="217"/>
      <c r="G4" s="217"/>
    </row>
    <row r="5" spans="1:7" ht="15.6" customHeight="1">
      <c r="A5" s="231"/>
      <c r="B5" s="217"/>
      <c r="C5" s="217"/>
      <c r="D5" s="217"/>
      <c r="E5" s="217"/>
      <c r="F5" s="217"/>
      <c r="G5" s="43" t="s">
        <v>993</v>
      </c>
    </row>
    <row r="6" spans="1:7" ht="15.6" customHeight="1">
      <c r="A6" s="255"/>
      <c r="B6" s="226"/>
      <c r="C6" s="222" t="s">
        <v>58</v>
      </c>
      <c r="D6" s="222" t="s">
        <v>57</v>
      </c>
      <c r="E6" s="222" t="s">
        <v>56</v>
      </c>
      <c r="F6" s="222" t="s">
        <v>59</v>
      </c>
      <c r="G6" s="222" t="s">
        <v>60</v>
      </c>
    </row>
    <row r="7" spans="1:7" s="221" customFormat="1" ht="25.8" customHeight="1">
      <c r="A7" s="256"/>
      <c r="B7" s="257"/>
      <c r="C7" s="920" t="s">
        <v>364</v>
      </c>
      <c r="D7" s="921"/>
      <c r="E7" s="921"/>
      <c r="F7" s="922"/>
      <c r="G7" s="923" t="s">
        <v>365</v>
      </c>
    </row>
    <row r="8" spans="1:7" s="221" customFormat="1" ht="25.8" customHeight="1">
      <c r="A8" s="258"/>
      <c r="B8" s="232"/>
      <c r="C8" s="222" t="s">
        <v>1192</v>
      </c>
      <c r="D8" s="222" t="s">
        <v>366</v>
      </c>
      <c r="E8" s="222" t="s">
        <v>367</v>
      </c>
      <c r="F8" s="222" t="s">
        <v>368</v>
      </c>
      <c r="G8" s="924"/>
    </row>
    <row r="9" spans="1:7" ht="19.95" customHeight="1">
      <c r="A9" s="925" t="s">
        <v>369</v>
      </c>
      <c r="B9" s="926"/>
      <c r="C9" s="260"/>
      <c r="D9" s="260"/>
      <c r="E9" s="260"/>
      <c r="F9" s="260"/>
      <c r="G9" s="261"/>
    </row>
    <row r="10" spans="1:7" ht="19.8" customHeight="1">
      <c r="A10" s="262" t="s">
        <v>730</v>
      </c>
      <c r="B10" s="263" t="s">
        <v>370</v>
      </c>
      <c r="C10" s="731">
        <v>27728.740998259997</v>
      </c>
      <c r="D10" s="731">
        <v>11.591644000000001</v>
      </c>
      <c r="E10" s="731">
        <v>27.794597</v>
      </c>
      <c r="F10" s="731">
        <v>3512.9782074499999</v>
      </c>
      <c r="G10" s="731">
        <v>31241.71920571</v>
      </c>
    </row>
    <row r="11" spans="1:7" ht="19.8" customHeight="1">
      <c r="A11" s="222" t="s">
        <v>994</v>
      </c>
      <c r="B11" s="234" t="s">
        <v>1508</v>
      </c>
      <c r="C11" s="732">
        <v>27728.740998259997</v>
      </c>
      <c r="D11" s="732">
        <v>11.591644000000001</v>
      </c>
      <c r="E11" s="732">
        <v>27.794597</v>
      </c>
      <c r="F11" s="732">
        <v>3512.9782074499999</v>
      </c>
      <c r="G11" s="732">
        <v>31241.71920571</v>
      </c>
    </row>
    <row r="12" spans="1:7" ht="19.8" customHeight="1">
      <c r="A12" s="222" t="s">
        <v>995</v>
      </c>
      <c r="B12" s="234" t="s">
        <v>371</v>
      </c>
      <c r="C12" s="718"/>
      <c r="D12" s="732" t="s">
        <v>1044</v>
      </c>
      <c r="E12" s="732" t="s">
        <v>1044</v>
      </c>
      <c r="F12" s="732" t="s">
        <v>1044</v>
      </c>
      <c r="G12" s="732" t="s">
        <v>1044</v>
      </c>
    </row>
    <row r="13" spans="1:7" ht="19.95" customHeight="1">
      <c r="A13" s="264" t="s">
        <v>996</v>
      </c>
      <c r="B13" s="265" t="s">
        <v>372</v>
      </c>
      <c r="C13" s="718"/>
      <c r="D13" s="731">
        <v>154670.386799</v>
      </c>
      <c r="E13" s="731">
        <v>4797.0815890000003</v>
      </c>
      <c r="F13" s="731">
        <v>4256.4913569999999</v>
      </c>
      <c r="G13" s="731">
        <v>152992.959779</v>
      </c>
    </row>
    <row r="14" spans="1:7" ht="19.95" customHeight="1">
      <c r="A14" s="222" t="s">
        <v>998</v>
      </c>
      <c r="B14" s="234" t="s">
        <v>335</v>
      </c>
      <c r="C14" s="718"/>
      <c r="D14" s="732">
        <v>102057.77954800001</v>
      </c>
      <c r="E14" s="732">
        <v>2257.1579080000001</v>
      </c>
      <c r="F14" s="732">
        <v>1438.7643210000001</v>
      </c>
      <c r="G14" s="732">
        <v>100537.9549042</v>
      </c>
    </row>
    <row r="15" spans="1:7" ht="19.95" customHeight="1">
      <c r="A15" s="222" t="s">
        <v>999</v>
      </c>
      <c r="B15" s="234" t="s">
        <v>336</v>
      </c>
      <c r="C15" s="718"/>
      <c r="D15" s="732">
        <v>52612.607251000001</v>
      </c>
      <c r="E15" s="732">
        <v>2539.9236810000002</v>
      </c>
      <c r="F15" s="732">
        <v>2817.7270360000002</v>
      </c>
      <c r="G15" s="732">
        <v>52455.004874800004</v>
      </c>
    </row>
    <row r="16" spans="1:7" ht="19.95" customHeight="1">
      <c r="A16" s="264" t="s">
        <v>1000</v>
      </c>
      <c r="B16" s="265" t="s">
        <v>373</v>
      </c>
      <c r="C16" s="718"/>
      <c r="D16" s="731">
        <v>88163.011045000007</v>
      </c>
      <c r="E16" s="731">
        <v>4387.2140669999999</v>
      </c>
      <c r="F16" s="731">
        <v>45941.449865000002</v>
      </c>
      <c r="G16" s="731">
        <v>76428.474224000005</v>
      </c>
    </row>
    <row r="17" spans="1:9" ht="19.95" customHeight="1">
      <c r="A17" s="222" t="s">
        <v>1001</v>
      </c>
      <c r="B17" s="234" t="s">
        <v>374</v>
      </c>
      <c r="C17" s="718"/>
      <c r="D17" s="732">
        <v>7414.6361930000003</v>
      </c>
      <c r="E17" s="732">
        <v>2.636463</v>
      </c>
      <c r="F17" s="732">
        <v>0.15026100000000001</v>
      </c>
      <c r="G17" s="732">
        <v>1065.3381695</v>
      </c>
    </row>
    <row r="18" spans="1:9" ht="19.8" customHeight="1">
      <c r="A18" s="222" t="s">
        <v>1002</v>
      </c>
      <c r="B18" s="234" t="s">
        <v>375</v>
      </c>
      <c r="C18" s="718"/>
      <c r="D18" s="732">
        <v>80748.374851999994</v>
      </c>
      <c r="E18" s="732">
        <v>4384.5776040000001</v>
      </c>
      <c r="F18" s="732">
        <v>45941.299604</v>
      </c>
      <c r="G18" s="732">
        <v>75363.136054500006</v>
      </c>
    </row>
    <row r="19" spans="1:9" ht="19.95" customHeight="1">
      <c r="A19" s="264" t="s">
        <v>1003</v>
      </c>
      <c r="B19" s="265" t="s">
        <v>376</v>
      </c>
      <c r="C19" s="718"/>
      <c r="D19" s="731" t="s">
        <v>1044</v>
      </c>
      <c r="E19" s="731" t="s">
        <v>1044</v>
      </c>
      <c r="F19" s="731" t="s">
        <v>1044</v>
      </c>
      <c r="G19" s="731" t="s">
        <v>1044</v>
      </c>
    </row>
    <row r="20" spans="1:9" ht="19.95" customHeight="1">
      <c r="A20" s="264" t="s">
        <v>1004</v>
      </c>
      <c r="B20" s="265" t="s">
        <v>377</v>
      </c>
      <c r="C20" s="731">
        <v>355.52450199999998</v>
      </c>
      <c r="D20" s="731">
        <v>1168.3892390000001</v>
      </c>
      <c r="E20" s="731">
        <v>3943.9227930000002</v>
      </c>
      <c r="F20" s="731">
        <v>1987.8142580000001</v>
      </c>
      <c r="G20" s="731">
        <v>3959.7756545000002</v>
      </c>
    </row>
    <row r="21" spans="1:9" ht="19.95" customHeight="1">
      <c r="A21" s="222" t="s">
        <v>1005</v>
      </c>
      <c r="B21" s="234" t="s">
        <v>378</v>
      </c>
      <c r="C21" s="732">
        <v>355.52450199999998</v>
      </c>
      <c r="D21" s="718"/>
      <c r="E21" s="718"/>
      <c r="F21" s="718"/>
      <c r="G21" s="718"/>
    </row>
    <row r="22" spans="1:9" ht="19.95" customHeight="1">
      <c r="A22" s="222" t="s">
        <v>1006</v>
      </c>
      <c r="B22" s="234" t="s">
        <v>379</v>
      </c>
      <c r="C22" s="718"/>
      <c r="D22" s="732">
        <v>1168.3892390000001</v>
      </c>
      <c r="E22" s="732">
        <v>3943.9227930000002</v>
      </c>
      <c r="F22" s="732">
        <v>1987.8142580000001</v>
      </c>
      <c r="G22" s="732">
        <v>3959.7756545000002</v>
      </c>
    </row>
    <row r="23" spans="1:9" ht="19.95" customHeight="1">
      <c r="A23" s="233" t="s">
        <v>1007</v>
      </c>
      <c r="B23" s="235" t="s">
        <v>380</v>
      </c>
      <c r="C23" s="718"/>
      <c r="D23" s="718"/>
      <c r="E23" s="718"/>
      <c r="F23" s="718"/>
      <c r="G23" s="733">
        <v>264622.92886320996</v>
      </c>
    </row>
    <row r="24" spans="1:9" ht="19.95" customHeight="1">
      <c r="A24" s="925" t="s">
        <v>381</v>
      </c>
      <c r="B24" s="926"/>
      <c r="C24" s="734"/>
      <c r="D24" s="734"/>
      <c r="E24" s="734"/>
      <c r="F24" s="734"/>
      <c r="G24" s="735"/>
    </row>
    <row r="25" spans="1:9" ht="19.8" customHeight="1">
      <c r="A25" s="268" t="s">
        <v>1008</v>
      </c>
      <c r="B25" s="269" t="s">
        <v>382</v>
      </c>
      <c r="C25" s="718"/>
      <c r="D25" s="718"/>
      <c r="E25" s="718"/>
      <c r="F25" s="718"/>
      <c r="G25" s="731">
        <v>5140.99431138</v>
      </c>
    </row>
    <row r="26" spans="1:9" ht="19.95" customHeight="1">
      <c r="A26" s="268" t="s">
        <v>383</v>
      </c>
      <c r="B26" s="269" t="s">
        <v>384</v>
      </c>
      <c r="C26" s="718"/>
      <c r="D26" s="731">
        <v>974.10307999999998</v>
      </c>
      <c r="E26" s="731">
        <v>979.31219299999998</v>
      </c>
      <c r="F26" s="731">
        <v>39164.957198999997</v>
      </c>
      <c r="G26" s="731">
        <v>34950.616601199996</v>
      </c>
    </row>
    <row r="27" spans="1:9" ht="19.95" customHeight="1">
      <c r="A27" s="268" t="s">
        <v>1009</v>
      </c>
      <c r="B27" s="269" t="s">
        <v>385</v>
      </c>
      <c r="C27" s="718"/>
      <c r="D27" s="731" t="s">
        <v>1044</v>
      </c>
      <c r="E27" s="731" t="s">
        <v>1044</v>
      </c>
      <c r="F27" s="731" t="s">
        <v>1044</v>
      </c>
      <c r="G27" s="731" t="s">
        <v>1044</v>
      </c>
    </row>
    <row r="28" spans="1:9" ht="19.95" customHeight="1">
      <c r="A28" s="268" t="s">
        <v>1010</v>
      </c>
      <c r="B28" s="269" t="s">
        <v>386</v>
      </c>
      <c r="C28" s="718"/>
      <c r="D28" s="731">
        <v>57945.931081000002</v>
      </c>
      <c r="E28" s="731">
        <v>15467.595230999999</v>
      </c>
      <c r="F28" s="731">
        <v>140454.10197700001</v>
      </c>
      <c r="G28" s="731">
        <v>130578.79147264999</v>
      </c>
    </row>
    <row r="29" spans="1:9" ht="39.6" customHeight="1">
      <c r="A29" s="233" t="s">
        <v>1011</v>
      </c>
      <c r="B29" s="237" t="s">
        <v>1193</v>
      </c>
      <c r="C29" s="718"/>
      <c r="D29" s="732">
        <v>30070.334187</v>
      </c>
      <c r="E29" s="732">
        <v>5.8165519999999997</v>
      </c>
      <c r="F29" s="732">
        <v>994.335598</v>
      </c>
      <c r="G29" s="732">
        <v>997.24387400000001</v>
      </c>
      <c r="I29" s="238"/>
    </row>
    <row r="30" spans="1:9" ht="39.6" customHeight="1">
      <c r="A30" s="233" t="s">
        <v>1012</v>
      </c>
      <c r="B30" s="237" t="s">
        <v>387</v>
      </c>
      <c r="C30" s="718"/>
      <c r="D30" s="732">
        <v>4222.751859</v>
      </c>
      <c r="E30" s="732">
        <v>1334.3313969999999</v>
      </c>
      <c r="F30" s="732">
        <v>4081.7855749999999</v>
      </c>
      <c r="G30" s="732">
        <v>5075.8272068000006</v>
      </c>
    </row>
    <row r="31" spans="1:9" ht="39.6" customHeight="1">
      <c r="A31" s="233" t="s">
        <v>1013</v>
      </c>
      <c r="B31" s="237" t="s">
        <v>388</v>
      </c>
      <c r="C31" s="718"/>
      <c r="D31" s="732">
        <v>17384.991735</v>
      </c>
      <c r="E31" s="732">
        <v>8913.7579440000009</v>
      </c>
      <c r="F31" s="732">
        <v>68788.686415999997</v>
      </c>
      <c r="G31" s="732">
        <v>113458.9428852</v>
      </c>
    </row>
    <row r="32" spans="1:9" ht="39.6" customHeight="1">
      <c r="A32" s="233" t="s">
        <v>1014</v>
      </c>
      <c r="B32" s="239" t="s">
        <v>389</v>
      </c>
      <c r="C32" s="718"/>
      <c r="D32" s="732">
        <v>4099.2461480000002</v>
      </c>
      <c r="E32" s="732">
        <v>1772.615697</v>
      </c>
      <c r="F32" s="732">
        <v>13549.268491999999</v>
      </c>
      <c r="G32" s="732">
        <v>40920.880399000001</v>
      </c>
    </row>
    <row r="33" spans="1:7" ht="19.8" customHeight="1">
      <c r="A33" s="233" t="s">
        <v>1015</v>
      </c>
      <c r="B33" s="234" t="s">
        <v>390</v>
      </c>
      <c r="C33" s="718"/>
      <c r="D33" s="732">
        <v>3681.477594</v>
      </c>
      <c r="E33" s="732">
        <v>2942.3849230000001</v>
      </c>
      <c r="F33" s="732">
        <v>56622.996085999999</v>
      </c>
      <c r="G33" s="732" t="s">
        <v>1044</v>
      </c>
    </row>
    <row r="34" spans="1:7" ht="39.6" customHeight="1">
      <c r="A34" s="233" t="s">
        <v>1016</v>
      </c>
      <c r="B34" s="239" t="s">
        <v>389</v>
      </c>
      <c r="C34" s="718"/>
      <c r="D34" s="732">
        <v>1390.1737419999999</v>
      </c>
      <c r="E34" s="732">
        <v>1222.2093179999999</v>
      </c>
      <c r="F34" s="732">
        <v>41302.483589000003</v>
      </c>
      <c r="G34" s="732" t="s">
        <v>1044</v>
      </c>
    </row>
    <row r="35" spans="1:7" ht="39.6" customHeight="1">
      <c r="A35" s="233" t="s">
        <v>1017</v>
      </c>
      <c r="B35" s="237" t="s">
        <v>391</v>
      </c>
      <c r="C35" s="718"/>
      <c r="D35" s="732">
        <v>2586.3757059999998</v>
      </c>
      <c r="E35" s="732">
        <v>2271.3044150000001</v>
      </c>
      <c r="F35" s="732">
        <v>9966.2983019999992</v>
      </c>
      <c r="G35" s="732">
        <v>11046.77750665</v>
      </c>
    </row>
    <row r="36" spans="1:7" ht="19.95" customHeight="1">
      <c r="A36" s="268" t="s">
        <v>1018</v>
      </c>
      <c r="B36" s="269" t="s">
        <v>392</v>
      </c>
      <c r="C36" s="718"/>
      <c r="D36" s="731" t="s">
        <v>1044</v>
      </c>
      <c r="E36" s="731" t="s">
        <v>1044</v>
      </c>
      <c r="F36" s="731" t="s">
        <v>1044</v>
      </c>
      <c r="G36" s="731" t="s">
        <v>1044</v>
      </c>
    </row>
    <row r="37" spans="1:7" ht="19.95" customHeight="1">
      <c r="A37" s="268" t="s">
        <v>1019</v>
      </c>
      <c r="B37" s="269" t="s">
        <v>393</v>
      </c>
      <c r="C37" s="731" t="s">
        <v>1044</v>
      </c>
      <c r="D37" s="731">
        <v>3603.404575</v>
      </c>
      <c r="E37" s="731">
        <v>975.52891099999999</v>
      </c>
      <c r="F37" s="731">
        <v>10476.791397999999</v>
      </c>
      <c r="G37" s="731">
        <v>9453.4971568000001</v>
      </c>
    </row>
    <row r="38" spans="1:7" ht="19.95" customHeight="1">
      <c r="A38" s="233" t="s">
        <v>1020</v>
      </c>
      <c r="B38" s="234" t="s">
        <v>394</v>
      </c>
      <c r="C38" s="718"/>
      <c r="D38" s="718"/>
      <c r="E38" s="718"/>
      <c r="F38" s="732" t="s">
        <v>1044</v>
      </c>
      <c r="G38" s="732" t="s">
        <v>1044</v>
      </c>
    </row>
    <row r="39" spans="1:7" ht="40.049999999999997" customHeight="1">
      <c r="A39" s="233" t="s">
        <v>1021</v>
      </c>
      <c r="B39" s="237" t="s">
        <v>395</v>
      </c>
      <c r="C39" s="718"/>
      <c r="D39" s="736">
        <v>854.55204600000002</v>
      </c>
      <c r="E39" s="737" t="s">
        <v>1044</v>
      </c>
      <c r="F39" s="738" t="s">
        <v>1044</v>
      </c>
      <c r="G39" s="732">
        <v>726.36923910000007</v>
      </c>
    </row>
    <row r="40" spans="1:7" ht="19.95" customHeight="1">
      <c r="A40" s="233" t="s">
        <v>1022</v>
      </c>
      <c r="B40" s="234" t="s">
        <v>1194</v>
      </c>
      <c r="C40" s="718"/>
      <c r="D40" s="739" t="s">
        <v>1044</v>
      </c>
      <c r="E40" s="740" t="s">
        <v>1044</v>
      </c>
      <c r="F40" s="741" t="s">
        <v>1044</v>
      </c>
      <c r="G40" s="732" t="s">
        <v>1044</v>
      </c>
    </row>
    <row r="41" spans="1:7" ht="19.95" customHeight="1">
      <c r="A41" s="233" t="s">
        <v>1051</v>
      </c>
      <c r="B41" s="234" t="s">
        <v>396</v>
      </c>
      <c r="C41" s="718"/>
      <c r="D41" s="739">
        <v>1609.256484</v>
      </c>
      <c r="E41" s="740" t="s">
        <v>1044</v>
      </c>
      <c r="F41" s="741" t="s">
        <v>1044</v>
      </c>
      <c r="G41" s="732">
        <v>80.4628242</v>
      </c>
    </row>
    <row r="42" spans="1:7" ht="19.95" customHeight="1">
      <c r="A42" s="233" t="s">
        <v>1052</v>
      </c>
      <c r="B42" s="234" t="s">
        <v>397</v>
      </c>
      <c r="C42" s="718"/>
      <c r="D42" s="732">
        <v>1139.596045</v>
      </c>
      <c r="E42" s="732">
        <v>975.52891099999999</v>
      </c>
      <c r="F42" s="732">
        <v>10476.791397999999</v>
      </c>
      <c r="G42" s="732">
        <v>8646.6650934999998</v>
      </c>
    </row>
    <row r="43" spans="1:7" ht="19.95" customHeight="1">
      <c r="A43" s="268" t="s">
        <v>1054</v>
      </c>
      <c r="B43" s="269" t="s">
        <v>398</v>
      </c>
      <c r="C43" s="718"/>
      <c r="D43" s="732">
        <v>20389.572694999999</v>
      </c>
      <c r="E43" s="732">
        <v>6502.8153039999997</v>
      </c>
      <c r="F43" s="732">
        <v>22927.454933000001</v>
      </c>
      <c r="G43" s="732">
        <v>3022.3432552250001</v>
      </c>
    </row>
    <row r="44" spans="1:7" ht="19.95" customHeight="1">
      <c r="A44" s="233" t="s">
        <v>1056</v>
      </c>
      <c r="B44" s="240" t="s">
        <v>399</v>
      </c>
      <c r="C44" s="718"/>
      <c r="D44" s="718"/>
      <c r="E44" s="718"/>
      <c r="F44" s="718"/>
      <c r="G44" s="733">
        <v>183148.492783255</v>
      </c>
    </row>
    <row r="45" spans="1:7" ht="19.95" customHeight="1">
      <c r="A45" s="233" t="s">
        <v>1057</v>
      </c>
      <c r="B45" s="240" t="s">
        <v>400</v>
      </c>
      <c r="C45" s="266"/>
      <c r="D45" s="266"/>
      <c r="E45" s="266"/>
      <c r="F45" s="266"/>
      <c r="G45" s="683">
        <v>1.4448545267384629</v>
      </c>
    </row>
  </sheetData>
  <mergeCells count="4">
    <mergeCell ref="C7:F7"/>
    <mergeCell ref="G7:G8"/>
    <mergeCell ref="A9:B9"/>
    <mergeCell ref="A24:B24"/>
  </mergeCells>
  <hyperlinks>
    <hyperlink ref="A1" location="Index!B5" display="&lt;- back" xr:uid="{D56BE0FB-1B2B-4D81-880D-BEC090A6F3A8}"/>
  </hyperlinks>
  <pageMargins left="0.7" right="0.7" top="0.75" bottom="0.75" header="0.3" footer="0.3"/>
  <pageSetup paperSize="9" scale="4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4843-E822-40B8-8AD9-38B6F28D908F}">
  <dimension ref="A1:Q47"/>
  <sheetViews>
    <sheetView showGridLines="0" zoomScale="80" zoomScaleNormal="80" workbookViewId="0"/>
  </sheetViews>
  <sheetFormatPr defaultColWidth="9.109375" defaultRowHeight="13.2"/>
  <cols>
    <col min="1" max="1" width="11" style="270" customWidth="1"/>
    <col min="2" max="2" width="33.109375" style="270" customWidth="1"/>
    <col min="3" max="17" width="15.5546875" style="270" customWidth="1"/>
    <col min="18" max="16384" width="9.109375" style="270"/>
  </cols>
  <sheetData>
    <row r="1" spans="1:17">
      <c r="A1" s="38" t="s">
        <v>991</v>
      </c>
    </row>
    <row r="3" spans="1:17" ht="24" customHeight="1">
      <c r="A3" s="83" t="s">
        <v>1199</v>
      </c>
      <c r="B3" s="52"/>
      <c r="C3" s="52"/>
      <c r="D3" s="52"/>
      <c r="E3" s="52"/>
      <c r="F3" s="52"/>
      <c r="G3" s="52"/>
      <c r="H3" s="52"/>
      <c r="I3" s="52"/>
      <c r="J3" s="52"/>
      <c r="K3" s="52"/>
      <c r="L3" s="52"/>
      <c r="M3" s="52"/>
      <c r="N3" s="52"/>
    </row>
    <row r="5" spans="1:17">
      <c r="A5" s="271"/>
      <c r="Q5" s="43" t="s">
        <v>993</v>
      </c>
    </row>
    <row r="6" spans="1:17">
      <c r="A6" s="271"/>
      <c r="C6" s="286" t="s">
        <v>58</v>
      </c>
      <c r="D6" s="286" t="s">
        <v>57</v>
      </c>
      <c r="E6" s="286" t="s">
        <v>56</v>
      </c>
      <c r="F6" s="286" t="s">
        <v>59</v>
      </c>
      <c r="G6" s="286" t="s">
        <v>60</v>
      </c>
      <c r="H6" s="286" t="s">
        <v>107</v>
      </c>
      <c r="I6" s="286" t="s">
        <v>108</v>
      </c>
      <c r="J6" s="286" t="s">
        <v>109</v>
      </c>
      <c r="K6" s="286" t="s">
        <v>196</v>
      </c>
      <c r="L6" s="286" t="s">
        <v>197</v>
      </c>
      <c r="M6" s="286" t="s">
        <v>198</v>
      </c>
      <c r="N6" s="286" t="s">
        <v>199</v>
      </c>
      <c r="O6" s="286" t="s">
        <v>200</v>
      </c>
      <c r="P6" s="286" t="s">
        <v>403</v>
      </c>
      <c r="Q6" s="286" t="s">
        <v>404</v>
      </c>
    </row>
    <row r="7" spans="1:17" ht="36" customHeight="1">
      <c r="A7" s="272"/>
      <c r="B7" s="273"/>
      <c r="C7" s="936" t="s">
        <v>405</v>
      </c>
      <c r="D7" s="937"/>
      <c r="E7" s="937"/>
      <c r="F7" s="937"/>
      <c r="G7" s="937"/>
      <c r="H7" s="938"/>
      <c r="I7" s="936" t="s">
        <v>406</v>
      </c>
      <c r="J7" s="937"/>
      <c r="K7" s="937"/>
      <c r="L7" s="937"/>
      <c r="M7" s="937"/>
      <c r="N7" s="938"/>
      <c r="O7" s="939" t="s">
        <v>1505</v>
      </c>
      <c r="P7" s="936" t="s">
        <v>407</v>
      </c>
      <c r="Q7" s="938"/>
    </row>
    <row r="8" spans="1:17" ht="39" customHeight="1">
      <c r="A8" s="272"/>
      <c r="B8" s="273"/>
      <c r="C8" s="940" t="s">
        <v>408</v>
      </c>
      <c r="D8" s="941"/>
      <c r="E8" s="942"/>
      <c r="F8" s="940" t="s">
        <v>409</v>
      </c>
      <c r="G8" s="941"/>
      <c r="H8" s="942"/>
      <c r="I8" s="940" t="s">
        <v>1204</v>
      </c>
      <c r="J8" s="941"/>
      <c r="K8" s="942"/>
      <c r="L8" s="940" t="s">
        <v>1510</v>
      </c>
      <c r="M8" s="941"/>
      <c r="N8" s="942"/>
      <c r="O8" s="939"/>
      <c r="P8" s="939" t="s">
        <v>410</v>
      </c>
      <c r="Q8" s="939" t="s">
        <v>411</v>
      </c>
    </row>
    <row r="9" spans="1:17" ht="29.4" customHeight="1">
      <c r="A9" s="274"/>
      <c r="B9" s="275"/>
      <c r="C9" s="285"/>
      <c r="D9" s="276" t="s">
        <v>1200</v>
      </c>
      <c r="E9" s="276" t="s">
        <v>1201</v>
      </c>
      <c r="F9" s="285"/>
      <c r="G9" s="276" t="s">
        <v>1201</v>
      </c>
      <c r="H9" s="276" t="s">
        <v>1202</v>
      </c>
      <c r="I9" s="285"/>
      <c r="J9" s="276" t="s">
        <v>1200</v>
      </c>
      <c r="K9" s="276" t="s">
        <v>1201</v>
      </c>
      <c r="L9" s="285"/>
      <c r="M9" s="276" t="s">
        <v>1201</v>
      </c>
      <c r="N9" s="276" t="s">
        <v>1202</v>
      </c>
      <c r="O9" s="939"/>
      <c r="P9" s="939"/>
      <c r="Q9" s="939"/>
    </row>
    <row r="10" spans="1:17" ht="26.4">
      <c r="A10" s="276" t="s">
        <v>412</v>
      </c>
      <c r="B10" s="277" t="s">
        <v>413</v>
      </c>
      <c r="C10" s="278">
        <v>23243.0486886</v>
      </c>
      <c r="D10" s="278">
        <v>23242.577825830002</v>
      </c>
      <c r="E10" s="278">
        <v>0.47086278000000004</v>
      </c>
      <c r="F10" s="278">
        <v>0</v>
      </c>
      <c r="G10" s="278">
        <v>0</v>
      </c>
      <c r="H10" s="278">
        <v>0</v>
      </c>
      <c r="I10" s="278">
        <v>-3.14639034</v>
      </c>
      <c r="J10" s="278">
        <v>-3.0889111200000001</v>
      </c>
      <c r="K10" s="278">
        <v>-5.7479220000000004E-2</v>
      </c>
      <c r="L10" s="278">
        <v>0</v>
      </c>
      <c r="M10" s="278">
        <v>0</v>
      </c>
      <c r="N10" s="278">
        <v>0</v>
      </c>
      <c r="O10" s="278">
        <v>0</v>
      </c>
      <c r="P10" s="278">
        <v>1759.1253610199999</v>
      </c>
      <c r="Q10" s="278">
        <v>0</v>
      </c>
    </row>
    <row r="11" spans="1:17">
      <c r="A11" s="276" t="s">
        <v>214</v>
      </c>
      <c r="B11" s="277" t="s">
        <v>414</v>
      </c>
      <c r="C11" s="278">
        <v>245392.82426907</v>
      </c>
      <c r="D11" s="278">
        <v>211755.40045682999</v>
      </c>
      <c r="E11" s="278">
        <v>32372.146103889998</v>
      </c>
      <c r="F11" s="278">
        <v>5128.5943855699998</v>
      </c>
      <c r="G11" s="278">
        <v>0.61430053000000007</v>
      </c>
      <c r="H11" s="278">
        <v>4928.06518289</v>
      </c>
      <c r="I11" s="278">
        <v>-1824.50150067</v>
      </c>
      <c r="J11" s="278">
        <v>-423.90428041000001</v>
      </c>
      <c r="K11" s="278">
        <v>-1381.25714337</v>
      </c>
      <c r="L11" s="278">
        <v>-2316.2055359400001</v>
      </c>
      <c r="M11" s="278">
        <v>-5.0028040000000003E-2</v>
      </c>
      <c r="N11" s="278">
        <v>-2246.82412763</v>
      </c>
      <c r="O11" s="278">
        <v>-252.54660118000001</v>
      </c>
      <c r="P11" s="278">
        <v>154496.00045832997</v>
      </c>
      <c r="Q11" s="278">
        <v>2053.40812125</v>
      </c>
    </row>
    <row r="12" spans="1:17">
      <c r="A12" s="279" t="s">
        <v>216</v>
      </c>
      <c r="B12" s="280" t="s">
        <v>415</v>
      </c>
      <c r="C12" s="278">
        <v>26917.946330490002</v>
      </c>
      <c r="D12" s="278">
        <v>26917.94631549</v>
      </c>
      <c r="E12" s="278">
        <v>1.5E-5</v>
      </c>
      <c r="F12" s="278">
        <v>0</v>
      </c>
      <c r="G12" s="278">
        <v>0</v>
      </c>
      <c r="H12" s="278">
        <v>0</v>
      </c>
      <c r="I12" s="278">
        <v>-0.27484928000000003</v>
      </c>
      <c r="J12" s="278">
        <v>-0.27484889000000001</v>
      </c>
      <c r="K12" s="278">
        <v>-3.9000000000000002E-7</v>
      </c>
      <c r="L12" s="278">
        <v>0</v>
      </c>
      <c r="M12" s="278">
        <v>0</v>
      </c>
      <c r="N12" s="278">
        <v>0</v>
      </c>
      <c r="O12" s="278">
        <v>0</v>
      </c>
      <c r="P12" s="278">
        <v>21112.36585993</v>
      </c>
      <c r="Q12" s="278">
        <v>0</v>
      </c>
    </row>
    <row r="13" spans="1:17">
      <c r="A13" s="279" t="s">
        <v>416</v>
      </c>
      <c r="B13" s="280" t="s">
        <v>417</v>
      </c>
      <c r="C13" s="278">
        <v>8613.3746667099986</v>
      </c>
      <c r="D13" s="278">
        <v>8314.4408853500008</v>
      </c>
      <c r="E13" s="278">
        <v>297.21004683999996</v>
      </c>
      <c r="F13" s="278">
        <v>77.007193569999998</v>
      </c>
      <c r="G13" s="278">
        <v>0</v>
      </c>
      <c r="H13" s="278">
        <v>64.213678700000003</v>
      </c>
      <c r="I13" s="278">
        <v>-27.467083429999999</v>
      </c>
      <c r="J13" s="278">
        <v>-6.3131896599999999</v>
      </c>
      <c r="K13" s="278">
        <v>-21.145991690000002</v>
      </c>
      <c r="L13" s="278">
        <v>-5.0725984899999998</v>
      </c>
      <c r="M13" s="278">
        <v>0</v>
      </c>
      <c r="N13" s="278">
        <v>-4.6902252699999991</v>
      </c>
      <c r="O13" s="278">
        <v>-1.04105135</v>
      </c>
      <c r="P13" s="278">
        <v>1413.75310145</v>
      </c>
      <c r="Q13" s="278">
        <v>66.817511539999998</v>
      </c>
    </row>
    <row r="14" spans="1:17">
      <c r="A14" s="279" t="s">
        <v>418</v>
      </c>
      <c r="B14" s="280" t="s">
        <v>419</v>
      </c>
      <c r="C14" s="278">
        <v>8107.8920218200001</v>
      </c>
      <c r="D14" s="278">
        <v>8092.4607319099996</v>
      </c>
      <c r="E14" s="278">
        <v>15.431289900000001</v>
      </c>
      <c r="F14" s="278">
        <v>4.5800349999999997E-2</v>
      </c>
      <c r="G14" s="278">
        <v>0</v>
      </c>
      <c r="H14" s="278">
        <v>4.5800349999999997E-2</v>
      </c>
      <c r="I14" s="278">
        <v>-8.3882136700000007</v>
      </c>
      <c r="J14" s="278">
        <v>-8.048411530000001</v>
      </c>
      <c r="K14" s="278">
        <v>-0.33980214000000003</v>
      </c>
      <c r="L14" s="278">
        <v>-4.5800420000000001E-2</v>
      </c>
      <c r="M14" s="278">
        <v>0</v>
      </c>
      <c r="N14" s="278">
        <v>-4.5800420000000001E-2</v>
      </c>
      <c r="O14" s="278">
        <v>0</v>
      </c>
      <c r="P14" s="278">
        <v>6762.4243370600007</v>
      </c>
      <c r="Q14" s="278">
        <v>0</v>
      </c>
    </row>
    <row r="15" spans="1:17">
      <c r="A15" s="279" t="s">
        <v>420</v>
      </c>
      <c r="B15" s="280" t="s">
        <v>421</v>
      </c>
      <c r="C15" s="278">
        <v>5166.6225014399997</v>
      </c>
      <c r="D15" s="278">
        <v>4373.0769573600001</v>
      </c>
      <c r="E15" s="278">
        <v>793.5455154199999</v>
      </c>
      <c r="F15" s="278">
        <v>66.109637109999994</v>
      </c>
      <c r="G15" s="278">
        <v>0</v>
      </c>
      <c r="H15" s="278">
        <v>65.995661509999991</v>
      </c>
      <c r="I15" s="278">
        <v>-27.825275420000001</v>
      </c>
      <c r="J15" s="278">
        <v>-10.979587410000001</v>
      </c>
      <c r="K15" s="278">
        <v>-16.845686670000003</v>
      </c>
      <c r="L15" s="278">
        <v>-29.152535910000001</v>
      </c>
      <c r="M15" s="278">
        <v>0</v>
      </c>
      <c r="N15" s="278">
        <v>-29.148488499999999</v>
      </c>
      <c r="O15" s="278">
        <v>-1.6657266100000001</v>
      </c>
      <c r="P15" s="278">
        <v>1542.52679448</v>
      </c>
      <c r="Q15" s="278">
        <v>26.176695809999998</v>
      </c>
    </row>
    <row r="16" spans="1:17">
      <c r="A16" s="279" t="s">
        <v>422</v>
      </c>
      <c r="B16" s="280" t="s">
        <v>423</v>
      </c>
      <c r="C16" s="278">
        <v>98786.48660484</v>
      </c>
      <c r="D16" s="278">
        <v>77296.604090460009</v>
      </c>
      <c r="E16" s="278">
        <v>21333.144788279998</v>
      </c>
      <c r="F16" s="278">
        <v>2994.2511995700002</v>
      </c>
      <c r="G16" s="278">
        <v>0</v>
      </c>
      <c r="H16" s="278">
        <v>2883.2178607800001</v>
      </c>
      <c r="I16" s="278">
        <v>-1087.9229987799999</v>
      </c>
      <c r="J16" s="278">
        <v>-220.48681171999999</v>
      </c>
      <c r="K16" s="278">
        <v>-849.04951490999997</v>
      </c>
      <c r="L16" s="278">
        <v>-1243.5748400799998</v>
      </c>
      <c r="M16" s="278">
        <v>0</v>
      </c>
      <c r="N16" s="278">
        <v>-1200.6305155699999</v>
      </c>
      <c r="O16" s="278">
        <v>-188.69046806</v>
      </c>
      <c r="P16" s="278">
        <v>52629.813383589993</v>
      </c>
      <c r="Q16" s="278">
        <v>1285.3102035899999</v>
      </c>
    </row>
    <row r="17" spans="1:17">
      <c r="A17" s="279" t="s">
        <v>424</v>
      </c>
      <c r="B17" s="287" t="s">
        <v>1203</v>
      </c>
      <c r="C17" s="278">
        <v>48945.329821040003</v>
      </c>
      <c r="D17" s="278">
        <v>33018.366371080003</v>
      </c>
      <c r="E17" s="278">
        <v>15892.11746562</v>
      </c>
      <c r="F17" s="278">
        <v>2189.68703598</v>
      </c>
      <c r="G17" s="278">
        <v>0</v>
      </c>
      <c r="H17" s="278">
        <v>2106.3926106099998</v>
      </c>
      <c r="I17" s="278">
        <v>-776.15874459000008</v>
      </c>
      <c r="J17" s="278">
        <v>-125.02954356000001</v>
      </c>
      <c r="K17" s="278">
        <v>-650.45924867999997</v>
      </c>
      <c r="L17" s="278">
        <v>-959.88314236999997</v>
      </c>
      <c r="M17" s="278">
        <v>0</v>
      </c>
      <c r="N17" s="278">
        <v>-927.90440583000009</v>
      </c>
      <c r="O17" s="278">
        <v>-106.89082137000001</v>
      </c>
      <c r="P17" s="278">
        <v>30140.342214479999</v>
      </c>
      <c r="Q17" s="278">
        <v>934.88497464</v>
      </c>
    </row>
    <row r="18" spans="1:17">
      <c r="A18" s="279" t="s">
        <v>425</v>
      </c>
      <c r="B18" s="280" t="s">
        <v>426</v>
      </c>
      <c r="C18" s="278">
        <v>97800.502143770005</v>
      </c>
      <c r="D18" s="278">
        <v>86760.871476259999</v>
      </c>
      <c r="E18" s="278">
        <v>9932.8144484500008</v>
      </c>
      <c r="F18" s="278">
        <v>1991.18055497</v>
      </c>
      <c r="G18" s="278">
        <v>0.61430053000000007</v>
      </c>
      <c r="H18" s="278">
        <v>1914.5921815499999</v>
      </c>
      <c r="I18" s="278">
        <v>-672.62308009000003</v>
      </c>
      <c r="J18" s="278">
        <v>-177.8014312</v>
      </c>
      <c r="K18" s="278">
        <v>-493.87614757</v>
      </c>
      <c r="L18" s="278">
        <v>-1038.35976104</v>
      </c>
      <c r="M18" s="278">
        <v>-5.0028040000000003E-2</v>
      </c>
      <c r="N18" s="278">
        <v>-1012.30909787</v>
      </c>
      <c r="O18" s="278">
        <v>-61.149355159999999</v>
      </c>
      <c r="P18" s="278">
        <v>71035.116981820014</v>
      </c>
      <c r="Q18" s="278">
        <v>675.10371031</v>
      </c>
    </row>
    <row r="19" spans="1:17">
      <c r="A19" s="276" t="s">
        <v>427</v>
      </c>
      <c r="B19" s="277" t="s">
        <v>428</v>
      </c>
      <c r="C19" s="278">
        <v>54962.28922595</v>
      </c>
      <c r="D19" s="278">
        <v>54260.955920370005</v>
      </c>
      <c r="E19" s="278">
        <v>401.84039161000004</v>
      </c>
      <c r="F19" s="278">
        <v>7.24457225</v>
      </c>
      <c r="G19" s="278">
        <v>0</v>
      </c>
      <c r="H19" s="278">
        <v>7.2419971799999994</v>
      </c>
      <c r="I19" s="278">
        <v>-25.529574539999999</v>
      </c>
      <c r="J19" s="278">
        <v>-12.720074070000001</v>
      </c>
      <c r="K19" s="278">
        <v>-12.809500470000001</v>
      </c>
      <c r="L19" s="278">
        <v>-5.31388528</v>
      </c>
      <c r="M19" s="278">
        <v>0</v>
      </c>
      <c r="N19" s="278">
        <v>-5.31388528</v>
      </c>
      <c r="O19" s="278">
        <v>0</v>
      </c>
      <c r="P19" s="278">
        <v>2654.8905166899999</v>
      </c>
      <c r="Q19" s="278">
        <v>0</v>
      </c>
    </row>
    <row r="20" spans="1:17">
      <c r="A20" s="279" t="s">
        <v>429</v>
      </c>
      <c r="B20" s="280" t="s">
        <v>415</v>
      </c>
      <c r="C20" s="278">
        <v>16.072774899999999</v>
      </c>
      <c r="D20" s="278">
        <v>16.072774899999999</v>
      </c>
      <c r="E20" s="278">
        <v>0</v>
      </c>
      <c r="F20" s="278">
        <v>0</v>
      </c>
      <c r="G20" s="278">
        <v>0</v>
      </c>
      <c r="H20" s="278">
        <v>0</v>
      </c>
      <c r="I20" s="278">
        <v>0</v>
      </c>
      <c r="J20" s="278">
        <v>0</v>
      </c>
      <c r="K20" s="278">
        <v>0</v>
      </c>
      <c r="L20" s="278">
        <v>0</v>
      </c>
      <c r="M20" s="278">
        <v>0</v>
      </c>
      <c r="N20" s="278">
        <v>0</v>
      </c>
      <c r="O20" s="278">
        <v>0</v>
      </c>
      <c r="P20" s="278">
        <v>0</v>
      </c>
      <c r="Q20" s="278">
        <v>0</v>
      </c>
    </row>
    <row r="21" spans="1:17">
      <c r="A21" s="279" t="s">
        <v>430</v>
      </c>
      <c r="B21" s="280" t="s">
        <v>417</v>
      </c>
      <c r="C21" s="278">
        <v>41863.441519790002</v>
      </c>
      <c r="D21" s="278">
        <v>41763.423951279998</v>
      </c>
      <c r="E21" s="278">
        <v>90.48555279</v>
      </c>
      <c r="F21" s="278">
        <v>0</v>
      </c>
      <c r="G21" s="278">
        <v>0</v>
      </c>
      <c r="H21" s="278">
        <v>0</v>
      </c>
      <c r="I21" s="278">
        <v>-6.3166795799999997</v>
      </c>
      <c r="J21" s="278">
        <v>-6.1710355899999998</v>
      </c>
      <c r="K21" s="278">
        <v>-0.14564399</v>
      </c>
      <c r="L21" s="278">
        <v>0</v>
      </c>
      <c r="M21" s="278">
        <v>0</v>
      </c>
      <c r="N21" s="278">
        <v>0</v>
      </c>
      <c r="O21" s="278">
        <v>0</v>
      </c>
      <c r="P21" s="278">
        <v>209.32871759</v>
      </c>
      <c r="Q21" s="278">
        <v>0</v>
      </c>
    </row>
    <row r="22" spans="1:17">
      <c r="A22" s="279" t="s">
        <v>431</v>
      </c>
      <c r="B22" s="280" t="s">
        <v>419</v>
      </c>
      <c r="C22" s="278">
        <v>10354.82981042</v>
      </c>
      <c r="D22" s="278">
        <v>10247.870059590001</v>
      </c>
      <c r="E22" s="278">
        <v>0.80808054000000007</v>
      </c>
      <c r="F22" s="278">
        <v>0</v>
      </c>
      <c r="G22" s="278">
        <v>0</v>
      </c>
      <c r="H22" s="278">
        <v>0</v>
      </c>
      <c r="I22" s="278">
        <v>-4.8732313600000001</v>
      </c>
      <c r="J22" s="278">
        <v>-4.8701963600000004</v>
      </c>
      <c r="K22" s="278">
        <v>-3.0349999999999999E-3</v>
      </c>
      <c r="L22" s="278">
        <v>0</v>
      </c>
      <c r="M22" s="278">
        <v>0</v>
      </c>
      <c r="N22" s="278">
        <v>0</v>
      </c>
      <c r="O22" s="278">
        <v>0</v>
      </c>
      <c r="P22" s="278">
        <v>2154.46340216</v>
      </c>
      <c r="Q22" s="278">
        <v>0</v>
      </c>
    </row>
    <row r="23" spans="1:17">
      <c r="A23" s="279" t="s">
        <v>432</v>
      </c>
      <c r="B23" s="280" t="s">
        <v>421</v>
      </c>
      <c r="C23" s="278">
        <v>681.26234389000001</v>
      </c>
      <c r="D23" s="278">
        <v>444.51976062</v>
      </c>
      <c r="E23" s="278">
        <v>65.23409393</v>
      </c>
      <c r="F23" s="278">
        <v>1.5413027699999999</v>
      </c>
      <c r="G23" s="278">
        <v>0</v>
      </c>
      <c r="H23" s="278">
        <v>1.54128277</v>
      </c>
      <c r="I23" s="278">
        <v>-2.0437619599999999</v>
      </c>
      <c r="J23" s="278">
        <v>-0.41498007000000003</v>
      </c>
      <c r="K23" s="278">
        <v>-1.62878189</v>
      </c>
      <c r="L23" s="278">
        <v>-1.54128277</v>
      </c>
      <c r="M23" s="278">
        <v>0</v>
      </c>
      <c r="N23" s="278">
        <v>-1.54128277</v>
      </c>
      <c r="O23" s="278">
        <v>0</v>
      </c>
      <c r="P23" s="278">
        <v>67.788095689999992</v>
      </c>
      <c r="Q23" s="278">
        <v>0</v>
      </c>
    </row>
    <row r="24" spans="1:17">
      <c r="A24" s="279" t="s">
        <v>433</v>
      </c>
      <c r="B24" s="280" t="s">
        <v>423</v>
      </c>
      <c r="C24" s="278">
        <v>2046.6827769500001</v>
      </c>
      <c r="D24" s="278">
        <v>1789.0693739799999</v>
      </c>
      <c r="E24" s="278">
        <v>245.31266435000001</v>
      </c>
      <c r="F24" s="278">
        <v>5.7032694800000003</v>
      </c>
      <c r="G24" s="278">
        <v>0</v>
      </c>
      <c r="H24" s="278">
        <v>5.7007144099999998</v>
      </c>
      <c r="I24" s="278">
        <v>-12.29590164</v>
      </c>
      <c r="J24" s="278">
        <v>-1.26386205</v>
      </c>
      <c r="K24" s="278">
        <v>-11.03203959</v>
      </c>
      <c r="L24" s="278">
        <v>-3.7726025099999996</v>
      </c>
      <c r="M24" s="278">
        <v>0</v>
      </c>
      <c r="N24" s="278">
        <v>-3.7726025099999996</v>
      </c>
      <c r="O24" s="278">
        <v>0</v>
      </c>
      <c r="P24" s="278">
        <v>223.31030125000001</v>
      </c>
      <c r="Q24" s="278">
        <v>0</v>
      </c>
    </row>
    <row r="25" spans="1:17">
      <c r="A25" s="276" t="s">
        <v>434</v>
      </c>
      <c r="B25" s="277" t="s">
        <v>274</v>
      </c>
      <c r="C25" s="278">
        <v>69263.148071070013</v>
      </c>
      <c r="D25" s="278">
        <v>50047.646565110001</v>
      </c>
      <c r="E25" s="278">
        <v>4905.6308161300003</v>
      </c>
      <c r="F25" s="278">
        <v>319.41116701999999</v>
      </c>
      <c r="G25" s="278">
        <v>5.3923000000000003E-4</v>
      </c>
      <c r="H25" s="278">
        <v>219.73755641</v>
      </c>
      <c r="I25" s="278">
        <v>286.99312183000001</v>
      </c>
      <c r="J25" s="278">
        <v>89.827389390000008</v>
      </c>
      <c r="K25" s="278">
        <v>194.97915358</v>
      </c>
      <c r="L25" s="278">
        <v>127.35086095</v>
      </c>
      <c r="M25" s="278">
        <v>2.0265999999999999E-4</v>
      </c>
      <c r="N25" s="278">
        <v>112.76755079</v>
      </c>
      <c r="O25" s="288"/>
      <c r="P25" s="278">
        <v>7702.5859744700001</v>
      </c>
      <c r="Q25" s="278">
        <v>56.96748882</v>
      </c>
    </row>
    <row r="26" spans="1:17">
      <c r="A26" s="279" t="s">
        <v>435</v>
      </c>
      <c r="B26" s="280" t="s">
        <v>415</v>
      </c>
      <c r="C26" s="278">
        <v>49.314787630000005</v>
      </c>
      <c r="D26" s="278">
        <v>49.314787630000005</v>
      </c>
      <c r="E26" s="278">
        <v>0</v>
      </c>
      <c r="F26" s="278">
        <v>0</v>
      </c>
      <c r="G26" s="278">
        <v>0</v>
      </c>
      <c r="H26" s="278">
        <v>0</v>
      </c>
      <c r="I26" s="278">
        <v>0</v>
      </c>
      <c r="J26" s="278">
        <v>0</v>
      </c>
      <c r="K26" s="278">
        <v>0</v>
      </c>
      <c r="L26" s="278">
        <v>0</v>
      </c>
      <c r="M26" s="278">
        <v>0</v>
      </c>
      <c r="N26" s="278">
        <v>0</v>
      </c>
      <c r="O26" s="288"/>
      <c r="P26" s="278">
        <v>0</v>
      </c>
      <c r="Q26" s="278">
        <v>0</v>
      </c>
    </row>
    <row r="27" spans="1:17">
      <c r="A27" s="279" t="s">
        <v>436</v>
      </c>
      <c r="B27" s="280" t="s">
        <v>417</v>
      </c>
      <c r="C27" s="278">
        <v>4755.4055526499997</v>
      </c>
      <c r="D27" s="278">
        <v>3858.5905797300002</v>
      </c>
      <c r="E27" s="278">
        <v>31.697524920000003</v>
      </c>
      <c r="F27" s="278">
        <v>2.3897099999999998E-2</v>
      </c>
      <c r="G27" s="278">
        <v>0</v>
      </c>
      <c r="H27" s="278">
        <v>2.3897099999999998E-2</v>
      </c>
      <c r="I27" s="278">
        <v>3.86496803</v>
      </c>
      <c r="J27" s="278">
        <v>2.5557197200000004</v>
      </c>
      <c r="K27" s="278">
        <v>1.30269754</v>
      </c>
      <c r="L27" s="278">
        <v>2.3491049999999999E-2</v>
      </c>
      <c r="M27" s="278">
        <v>0</v>
      </c>
      <c r="N27" s="278">
        <v>2.3491049999999999E-2</v>
      </c>
      <c r="O27" s="288"/>
      <c r="P27" s="278">
        <v>711.87029642999994</v>
      </c>
      <c r="Q27" s="278">
        <v>4.0623999999999999E-4</v>
      </c>
    </row>
    <row r="28" spans="1:17">
      <c r="A28" s="279" t="s">
        <v>437</v>
      </c>
      <c r="B28" s="280" t="s">
        <v>419</v>
      </c>
      <c r="C28" s="278">
        <v>1387.05116879</v>
      </c>
      <c r="D28" s="278">
        <v>1051.4717830900001</v>
      </c>
      <c r="E28" s="278">
        <v>36.151860749999997</v>
      </c>
      <c r="F28" s="278">
        <v>0</v>
      </c>
      <c r="G28" s="278">
        <v>0</v>
      </c>
      <c r="H28" s="278">
        <v>0</v>
      </c>
      <c r="I28" s="278">
        <v>3.38405713</v>
      </c>
      <c r="J28" s="278">
        <v>0.84869618999999996</v>
      </c>
      <c r="K28" s="278">
        <v>2.5247497499999998</v>
      </c>
      <c r="L28" s="278">
        <v>0</v>
      </c>
      <c r="M28" s="278">
        <v>0</v>
      </c>
      <c r="N28" s="278">
        <v>0</v>
      </c>
      <c r="O28" s="288"/>
      <c r="P28" s="278">
        <v>379.20488388999996</v>
      </c>
      <c r="Q28" s="278">
        <v>0</v>
      </c>
    </row>
    <row r="29" spans="1:17">
      <c r="A29" s="279" t="s">
        <v>438</v>
      </c>
      <c r="B29" s="280" t="s">
        <v>421</v>
      </c>
      <c r="C29" s="278">
        <v>2633.02195996</v>
      </c>
      <c r="D29" s="278">
        <v>1779.73678193</v>
      </c>
      <c r="E29" s="278">
        <v>136.41621794999998</v>
      </c>
      <c r="F29" s="278">
        <v>2.8919359399999998</v>
      </c>
      <c r="G29" s="278">
        <v>0</v>
      </c>
      <c r="H29" s="278">
        <v>2.88863146</v>
      </c>
      <c r="I29" s="278">
        <v>9.2788449100000001</v>
      </c>
      <c r="J29" s="278">
        <v>5.8132768200000005</v>
      </c>
      <c r="K29" s="278">
        <v>3.4495936700000001</v>
      </c>
      <c r="L29" s="278">
        <v>1.09755924</v>
      </c>
      <c r="M29" s="278">
        <v>0</v>
      </c>
      <c r="N29" s="278">
        <v>1.09755924</v>
      </c>
      <c r="O29" s="288"/>
      <c r="P29" s="278">
        <v>135.61959553999998</v>
      </c>
      <c r="Q29" s="278">
        <v>0.28808053</v>
      </c>
    </row>
    <row r="30" spans="1:17">
      <c r="A30" s="279" t="s">
        <v>439</v>
      </c>
      <c r="B30" s="280" t="s">
        <v>423</v>
      </c>
      <c r="C30" s="278">
        <v>49586.609062609998</v>
      </c>
      <c r="D30" s="278">
        <v>33332.813591799997</v>
      </c>
      <c r="E30" s="278">
        <v>3871.4940351599998</v>
      </c>
      <c r="F30" s="278">
        <v>292.30572562000003</v>
      </c>
      <c r="G30" s="278">
        <v>0</v>
      </c>
      <c r="H30" s="278">
        <v>193.81965475999999</v>
      </c>
      <c r="I30" s="278">
        <v>240.28591347</v>
      </c>
      <c r="J30" s="278">
        <v>70.659143510000007</v>
      </c>
      <c r="K30" s="278">
        <v>167.55943246000001</v>
      </c>
      <c r="L30" s="278">
        <v>115.81145635</v>
      </c>
      <c r="M30" s="278">
        <v>0</v>
      </c>
      <c r="N30" s="278">
        <v>101.4364202</v>
      </c>
      <c r="O30" s="288"/>
      <c r="P30" s="278">
        <v>5390.8803163900002</v>
      </c>
      <c r="Q30" s="278">
        <v>52.102755219999999</v>
      </c>
    </row>
    <row r="31" spans="1:17">
      <c r="A31" s="279" t="s">
        <v>440</v>
      </c>
      <c r="B31" s="280" t="s">
        <v>426</v>
      </c>
      <c r="C31" s="278">
        <v>10851.74553943</v>
      </c>
      <c r="D31" s="278">
        <v>9975.7190409300001</v>
      </c>
      <c r="E31" s="278">
        <v>829.87117735000004</v>
      </c>
      <c r="F31" s="278">
        <v>24.189608360000001</v>
      </c>
      <c r="G31" s="278">
        <v>5.3923000000000003E-4</v>
      </c>
      <c r="H31" s="278">
        <v>23.005373089999999</v>
      </c>
      <c r="I31" s="278">
        <v>30.17933829</v>
      </c>
      <c r="J31" s="278">
        <v>9.9505531500000011</v>
      </c>
      <c r="K31" s="278">
        <v>20.142680160000001</v>
      </c>
      <c r="L31" s="278">
        <v>10.41835431</v>
      </c>
      <c r="M31" s="278">
        <v>2.0265999999999999E-4</v>
      </c>
      <c r="N31" s="278">
        <v>10.210080300000001</v>
      </c>
      <c r="O31" s="288"/>
      <c r="P31" s="278">
        <v>1085.01088222</v>
      </c>
      <c r="Q31" s="278">
        <v>4.5762468299999997</v>
      </c>
    </row>
    <row r="32" spans="1:17">
      <c r="A32" s="281" t="s">
        <v>441</v>
      </c>
      <c r="B32" s="282" t="s">
        <v>26</v>
      </c>
      <c r="C32" s="278">
        <v>392861.31025469</v>
      </c>
      <c r="D32" s="278">
        <v>339306.58076813997</v>
      </c>
      <c r="E32" s="278">
        <v>37680.088174409997</v>
      </c>
      <c r="F32" s="278">
        <v>5455.2501248400004</v>
      </c>
      <c r="G32" s="278">
        <v>0.61483975999999996</v>
      </c>
      <c r="H32" s="278">
        <v>5155.0447364800002</v>
      </c>
      <c r="I32" s="278">
        <v>-2137.0241970399998</v>
      </c>
      <c r="J32" s="278">
        <v>-526.45174386999997</v>
      </c>
      <c r="K32" s="278">
        <v>-1589.0457974200001</v>
      </c>
      <c r="L32" s="278">
        <v>-2448.8702821699999</v>
      </c>
      <c r="M32" s="278">
        <v>-5.0230699999999996E-2</v>
      </c>
      <c r="N32" s="278">
        <v>-2364.9055637000001</v>
      </c>
      <c r="O32" s="283">
        <v>-252.54660118000001</v>
      </c>
      <c r="P32" s="283">
        <v>166612.60231050997</v>
      </c>
      <c r="Q32" s="283">
        <v>2110.3756100699998</v>
      </c>
    </row>
    <row r="33" spans="1:17">
      <c r="A33" s="933"/>
      <c r="B33" s="933"/>
      <c r="C33" s="933"/>
      <c r="D33" s="933"/>
      <c r="E33" s="933"/>
      <c r="F33" s="933"/>
      <c r="G33" s="933"/>
      <c r="H33" s="933"/>
      <c r="I33" s="933"/>
      <c r="J33" s="933"/>
      <c r="K33" s="934"/>
      <c r="L33" s="934"/>
      <c r="M33" s="935"/>
      <c r="N33" s="935"/>
      <c r="O33" s="935"/>
      <c r="P33" s="935"/>
      <c r="Q33" s="935"/>
    </row>
    <row r="34" spans="1:17">
      <c r="A34" s="933"/>
      <c r="B34" s="933"/>
      <c r="C34" s="933"/>
      <c r="D34" s="933"/>
      <c r="E34" s="933"/>
      <c r="F34" s="933"/>
      <c r="G34" s="933"/>
      <c r="H34" s="933"/>
      <c r="I34" s="933"/>
      <c r="J34" s="933"/>
      <c r="K34" s="934"/>
      <c r="L34" s="934"/>
      <c r="M34" s="935"/>
      <c r="N34" s="935"/>
      <c r="O34" s="935"/>
      <c r="P34" s="935"/>
      <c r="Q34" s="935"/>
    </row>
    <row r="35" spans="1:17">
      <c r="A35" s="934"/>
      <c r="B35" s="934"/>
      <c r="C35" s="934"/>
      <c r="D35" s="934"/>
      <c r="E35" s="934"/>
      <c r="F35" s="934"/>
      <c r="G35" s="934"/>
      <c r="H35" s="934"/>
      <c r="I35" s="934"/>
      <c r="J35" s="934"/>
      <c r="K35" s="272"/>
      <c r="L35" s="272"/>
      <c r="M35" s="284"/>
      <c r="N35" s="284"/>
      <c r="O35" s="284"/>
      <c r="P35" s="284"/>
      <c r="Q35" s="284"/>
    </row>
    <row r="36" spans="1:17">
      <c r="A36" s="933"/>
      <c r="B36" s="933"/>
      <c r="C36" s="933"/>
      <c r="D36" s="933"/>
      <c r="E36" s="933"/>
      <c r="F36" s="933"/>
      <c r="G36" s="933"/>
      <c r="H36" s="933"/>
      <c r="I36" s="933"/>
      <c r="J36" s="933"/>
      <c r="K36" s="272"/>
      <c r="L36" s="272"/>
      <c r="M36" s="284"/>
      <c r="N36" s="284"/>
      <c r="O36" s="284"/>
      <c r="P36" s="284"/>
      <c r="Q36" s="284"/>
    </row>
    <row r="37" spans="1:17">
      <c r="A37" s="930"/>
      <c r="B37" s="930"/>
      <c r="C37" s="930"/>
      <c r="D37" s="930"/>
      <c r="E37" s="930"/>
      <c r="F37" s="930"/>
      <c r="G37" s="930"/>
      <c r="H37" s="930"/>
      <c r="I37" s="930"/>
      <c r="J37" s="930"/>
      <c r="K37" s="930"/>
      <c r="L37" s="930"/>
      <c r="M37" s="930"/>
      <c r="N37" s="930"/>
      <c r="O37" s="930"/>
      <c r="P37" s="930"/>
      <c r="Q37" s="930"/>
    </row>
    <row r="38" spans="1:17">
      <c r="A38" s="930"/>
      <c r="B38" s="930"/>
      <c r="C38" s="930"/>
      <c r="D38" s="930"/>
      <c r="E38" s="930"/>
      <c r="F38" s="930"/>
      <c r="G38" s="930"/>
      <c r="H38" s="930"/>
      <c r="I38" s="930"/>
      <c r="J38" s="930"/>
      <c r="K38" s="930"/>
      <c r="L38" s="930"/>
      <c r="M38" s="930"/>
      <c r="N38" s="930"/>
      <c r="O38" s="930"/>
      <c r="P38" s="930"/>
      <c r="Q38" s="930"/>
    </row>
    <row r="39" spans="1:17">
      <c r="A39" s="930"/>
      <c r="B39" s="930"/>
      <c r="C39" s="930"/>
      <c r="D39" s="930"/>
      <c r="E39" s="930"/>
      <c r="F39" s="930"/>
      <c r="G39" s="930"/>
      <c r="H39" s="930"/>
      <c r="I39" s="930"/>
      <c r="J39" s="930"/>
      <c r="K39" s="930"/>
      <c r="L39" s="930"/>
      <c r="M39" s="930"/>
      <c r="N39" s="930"/>
      <c r="O39" s="930"/>
      <c r="P39" s="930"/>
      <c r="Q39" s="930"/>
    </row>
    <row r="40" spans="1:17" ht="60" customHeight="1">
      <c r="A40" s="930"/>
      <c r="B40" s="930"/>
      <c r="C40" s="930"/>
      <c r="D40" s="930"/>
      <c r="E40" s="930"/>
      <c r="F40" s="930"/>
      <c r="G40" s="930"/>
      <c r="H40" s="930"/>
      <c r="I40" s="930"/>
      <c r="J40" s="930"/>
      <c r="K40" s="930"/>
      <c r="L40" s="930"/>
      <c r="M40" s="930"/>
      <c r="N40" s="930"/>
      <c r="O40" s="930"/>
      <c r="P40" s="930"/>
      <c r="Q40" s="930"/>
    </row>
    <row r="41" spans="1:17" ht="24" customHeight="1">
      <c r="A41" s="931"/>
      <c r="B41" s="931"/>
      <c r="C41" s="931"/>
      <c r="D41" s="931"/>
      <c r="E41" s="931"/>
      <c r="F41" s="931"/>
      <c r="G41" s="931"/>
      <c r="H41" s="931"/>
      <c r="I41" s="931"/>
      <c r="J41" s="931"/>
      <c r="K41" s="931"/>
      <c r="L41" s="931"/>
      <c r="M41" s="931"/>
      <c r="N41" s="931"/>
      <c r="O41" s="931"/>
      <c r="P41" s="931"/>
      <c r="Q41" s="931"/>
    </row>
    <row r="42" spans="1:17" ht="24" customHeight="1">
      <c r="A42" s="928"/>
      <c r="B42" s="928"/>
      <c r="C42" s="928"/>
      <c r="D42" s="928"/>
      <c r="E42" s="928"/>
      <c r="F42" s="928"/>
      <c r="G42" s="928"/>
      <c r="H42" s="928"/>
      <c r="I42" s="928"/>
      <c r="J42" s="928"/>
      <c r="K42" s="928"/>
      <c r="L42" s="928"/>
      <c r="M42" s="928"/>
      <c r="N42" s="928"/>
      <c r="O42" s="928"/>
      <c r="P42" s="928"/>
      <c r="Q42" s="928"/>
    </row>
    <row r="43" spans="1:17">
      <c r="A43" s="932"/>
      <c r="B43" s="932"/>
      <c r="C43" s="932"/>
      <c r="D43" s="932"/>
      <c r="E43" s="932"/>
      <c r="F43" s="932"/>
      <c r="G43" s="932"/>
      <c r="H43" s="932"/>
      <c r="I43" s="932"/>
      <c r="J43" s="932"/>
      <c r="K43" s="932"/>
      <c r="L43" s="932"/>
      <c r="M43" s="932"/>
      <c r="N43" s="932"/>
      <c r="O43" s="932"/>
      <c r="P43" s="932"/>
      <c r="Q43" s="932"/>
    </row>
    <row r="44" spans="1:17" ht="24" customHeight="1">
      <c r="A44" s="927"/>
      <c r="B44" s="927"/>
      <c r="C44" s="927"/>
      <c r="D44" s="927"/>
      <c r="E44" s="927"/>
      <c r="F44" s="927"/>
      <c r="G44" s="927"/>
      <c r="H44" s="927"/>
      <c r="I44" s="927"/>
      <c r="J44" s="927"/>
      <c r="K44" s="927"/>
      <c r="L44" s="927"/>
      <c r="M44" s="927"/>
      <c r="N44" s="927"/>
      <c r="O44" s="927"/>
      <c r="P44" s="927"/>
      <c r="Q44" s="927"/>
    </row>
    <row r="45" spans="1:17">
      <c r="A45" s="928"/>
      <c r="B45" s="928"/>
      <c r="C45" s="928"/>
      <c r="D45" s="928"/>
      <c r="E45" s="928"/>
      <c r="F45" s="928"/>
      <c r="G45" s="928"/>
      <c r="H45" s="928"/>
      <c r="I45" s="928"/>
      <c r="J45" s="928"/>
      <c r="K45" s="928"/>
      <c r="L45" s="928"/>
      <c r="M45" s="928"/>
      <c r="N45" s="928"/>
      <c r="O45" s="928"/>
      <c r="P45" s="928"/>
      <c r="Q45" s="928"/>
    </row>
    <row r="46" spans="1:17">
      <c r="A46" s="929"/>
      <c r="B46" s="929"/>
      <c r="C46" s="929"/>
      <c r="D46" s="929"/>
      <c r="E46" s="929"/>
      <c r="F46" s="929"/>
      <c r="G46" s="929"/>
      <c r="H46" s="929"/>
      <c r="I46" s="929"/>
      <c r="J46" s="929"/>
      <c r="K46" s="929"/>
      <c r="L46" s="929"/>
      <c r="M46" s="929"/>
      <c r="N46" s="929"/>
      <c r="O46" s="929"/>
      <c r="P46" s="929"/>
      <c r="Q46" s="929"/>
    </row>
    <row r="47" spans="1:17">
      <c r="A47" s="928"/>
      <c r="B47" s="928"/>
      <c r="C47" s="928"/>
      <c r="D47" s="928"/>
      <c r="E47" s="928"/>
      <c r="F47" s="928"/>
      <c r="G47" s="928"/>
      <c r="H47" s="928"/>
      <c r="I47" s="928"/>
      <c r="J47" s="928"/>
      <c r="K47" s="928"/>
      <c r="L47" s="928"/>
      <c r="M47" s="928"/>
      <c r="N47" s="928"/>
      <c r="O47" s="928"/>
      <c r="P47" s="928"/>
      <c r="Q47" s="928"/>
    </row>
  </sheetData>
  <mergeCells count="32">
    <mergeCell ref="C7:H7"/>
    <mergeCell ref="I7:N7"/>
    <mergeCell ref="O7:O9"/>
    <mergeCell ref="P7:Q7"/>
    <mergeCell ref="C8:E8"/>
    <mergeCell ref="F8:H8"/>
    <mergeCell ref="I8:K8"/>
    <mergeCell ref="L8:N8"/>
    <mergeCell ref="P8:P9"/>
    <mergeCell ref="Q8:Q9"/>
    <mergeCell ref="A37:Q37"/>
    <mergeCell ref="A33:J33"/>
    <mergeCell ref="K33:K34"/>
    <mergeCell ref="L33:L34"/>
    <mergeCell ref="M33:M34"/>
    <mergeCell ref="N33:N34"/>
    <mergeCell ref="O33:O34"/>
    <mergeCell ref="P33:P34"/>
    <mergeCell ref="Q33:Q34"/>
    <mergeCell ref="A34:J34"/>
    <mergeCell ref="A35:J35"/>
    <mergeCell ref="A36:J36"/>
    <mergeCell ref="A44:Q44"/>
    <mergeCell ref="A45:Q45"/>
    <mergeCell ref="A46:Q46"/>
    <mergeCell ref="A47:Q47"/>
    <mergeCell ref="A38:Q38"/>
    <mergeCell ref="A39:Q39"/>
    <mergeCell ref="A40:Q40"/>
    <mergeCell ref="A41:Q41"/>
    <mergeCell ref="A42:Q42"/>
    <mergeCell ref="A43:Q43"/>
  </mergeCells>
  <hyperlinks>
    <hyperlink ref="A1" location="Index!B5" display="&lt;- back" xr:uid="{D0B79E07-7CB2-4099-A452-AADFF29EBA95}"/>
  </hyperlinks>
  <pageMargins left="0.7" right="0.7" top="0.75" bottom="0.75" header="0.3" footer="0.3"/>
  <pageSetup paperSize="9" orientation="portrait"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3CF2E-965F-41F7-B616-8EF756DD3BDA}">
  <sheetPr>
    <pageSetUpPr fitToPage="1"/>
  </sheetPr>
  <dimension ref="A1:H11"/>
  <sheetViews>
    <sheetView showGridLines="0" zoomScale="80" zoomScaleNormal="80" workbookViewId="0"/>
  </sheetViews>
  <sheetFormatPr defaultColWidth="8.88671875" defaultRowHeight="13.2"/>
  <cols>
    <col min="1" max="1" width="6.109375" style="9" customWidth="1"/>
    <col min="2" max="2" width="27" style="9" customWidth="1"/>
    <col min="3" max="8" width="16.6640625" style="9" customWidth="1"/>
    <col min="9" max="16384" width="8.88671875" style="9"/>
  </cols>
  <sheetData>
    <row r="1" spans="1:8">
      <c r="A1" s="38" t="s">
        <v>991</v>
      </c>
    </row>
    <row r="3" spans="1:8" ht="24" customHeight="1">
      <c r="A3" s="83" t="s">
        <v>1205</v>
      </c>
    </row>
    <row r="4" spans="1:8" ht="12.6" customHeight="1">
      <c r="A4" s="83"/>
    </row>
    <row r="5" spans="1:8">
      <c r="A5" s="289"/>
      <c r="H5" s="43" t="s">
        <v>993</v>
      </c>
    </row>
    <row r="6" spans="1:8">
      <c r="A6" s="289"/>
      <c r="C6" s="32" t="s">
        <v>58</v>
      </c>
      <c r="D6" s="32" t="s">
        <v>57</v>
      </c>
      <c r="E6" s="32" t="s">
        <v>56</v>
      </c>
      <c r="F6" s="32" t="s">
        <v>59</v>
      </c>
      <c r="G6" s="32" t="s">
        <v>60</v>
      </c>
      <c r="H6" s="32" t="s">
        <v>107</v>
      </c>
    </row>
    <row r="7" spans="1:8">
      <c r="C7" s="943" t="s">
        <v>741</v>
      </c>
      <c r="D7" s="943"/>
      <c r="E7" s="943"/>
      <c r="F7" s="943"/>
      <c r="G7" s="943"/>
      <c r="H7" s="943"/>
    </row>
    <row r="8" spans="1:8" ht="42" customHeight="1">
      <c r="C8" s="31" t="s">
        <v>742</v>
      </c>
      <c r="D8" s="31" t="s">
        <v>743</v>
      </c>
      <c r="E8" s="31" t="s">
        <v>744</v>
      </c>
      <c r="F8" s="31" t="s">
        <v>745</v>
      </c>
      <c r="G8" s="31" t="s">
        <v>746</v>
      </c>
      <c r="H8" s="31" t="s">
        <v>26</v>
      </c>
    </row>
    <row r="9" spans="1:8">
      <c r="A9" s="212">
        <v>1</v>
      </c>
      <c r="B9" s="291" t="s">
        <v>414</v>
      </c>
      <c r="C9" s="165">
        <v>7533.0789722999998</v>
      </c>
      <c r="D9" s="165">
        <v>53877.092269980007</v>
      </c>
      <c r="E9" s="165">
        <v>51098.170584259999</v>
      </c>
      <c r="F9" s="165">
        <v>133406.23194400998</v>
      </c>
      <c r="G9" s="165">
        <v>466.13784587999999</v>
      </c>
      <c r="H9" s="165">
        <v>246380.71161643</v>
      </c>
    </row>
    <row r="10" spans="1:8">
      <c r="A10" s="212">
        <v>2</v>
      </c>
      <c r="B10" s="291" t="s">
        <v>725</v>
      </c>
      <c r="C10" s="165">
        <v>195.50449888</v>
      </c>
      <c r="D10" s="165">
        <v>9312.4929186499994</v>
      </c>
      <c r="E10" s="165">
        <v>27365.85513824</v>
      </c>
      <c r="F10" s="165">
        <v>24010.508281450002</v>
      </c>
      <c r="G10" s="165">
        <v>4.0132058199999996</v>
      </c>
      <c r="H10" s="165">
        <v>60888.374043039999</v>
      </c>
    </row>
    <row r="11" spans="1:8">
      <c r="A11" s="292">
        <v>3</v>
      </c>
      <c r="B11" s="293" t="s">
        <v>26</v>
      </c>
      <c r="C11" s="165">
        <v>7728.5834711799998</v>
      </c>
      <c r="D11" s="165">
        <v>63189.585188630008</v>
      </c>
      <c r="E11" s="165">
        <v>78464.025722499995</v>
      </c>
      <c r="F11" s="165">
        <v>157416.74022545997</v>
      </c>
      <c r="G11" s="165">
        <v>470.15105169999998</v>
      </c>
      <c r="H11" s="165">
        <v>307269.08565947</v>
      </c>
    </row>
  </sheetData>
  <mergeCells count="1">
    <mergeCell ref="C7:H7"/>
  </mergeCells>
  <hyperlinks>
    <hyperlink ref="A1" location="Index!B5" display="&lt;- back" xr:uid="{5C7DE213-EE64-4EE2-9E09-0A9B29B74B0C}"/>
  </hyperlinks>
  <pageMargins left="0.70866141732283472" right="0.70866141732283472" top="0.74803149606299213" bottom="0.74803149606299213" header="0.31496062992125984" footer="0.31496062992125984"/>
  <pageSetup paperSize="9" scale="80" orientation="landscape" r:id="rId1"/>
  <headerFooter>
    <oddHeader>&amp;CEN
Annex XV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90FC0-806E-4B55-B000-83D59718E073}">
  <sheetPr>
    <pageSetUpPr fitToPage="1"/>
  </sheetPr>
  <dimension ref="A1:C13"/>
  <sheetViews>
    <sheetView showGridLines="0" zoomScale="80" zoomScaleNormal="80" workbookViewId="0"/>
  </sheetViews>
  <sheetFormatPr defaultColWidth="9.109375" defaultRowHeight="13.2"/>
  <cols>
    <col min="1" max="1" width="5.88671875" style="294" customWidth="1"/>
    <col min="2" max="2" width="58.5546875" style="294" customWidth="1"/>
    <col min="3" max="3" width="26" style="294" customWidth="1"/>
    <col min="4" max="4" width="9.109375" style="294"/>
    <col min="5" max="5" width="3.33203125" style="294" customWidth="1"/>
    <col min="6" max="16384" width="9.109375" style="294"/>
  </cols>
  <sheetData>
    <row r="1" spans="1:3">
      <c r="A1" s="38" t="s">
        <v>991</v>
      </c>
    </row>
    <row r="3" spans="1:3" ht="24" customHeight="1">
      <c r="A3" s="83" t="s">
        <v>1206</v>
      </c>
    </row>
    <row r="4" spans="1:3" ht="14.4" customHeight="1">
      <c r="A4" s="83"/>
    </row>
    <row r="5" spans="1:3">
      <c r="A5" s="295"/>
      <c r="C5" s="43" t="s">
        <v>993</v>
      </c>
    </row>
    <row r="6" spans="1:3">
      <c r="A6" s="295"/>
      <c r="C6" s="300" t="s">
        <v>58</v>
      </c>
    </row>
    <row r="7" spans="1:3">
      <c r="A7" s="295"/>
      <c r="C7" s="300" t="s">
        <v>446</v>
      </c>
    </row>
    <row r="8" spans="1:3" ht="16.8" customHeight="1">
      <c r="A8" s="296" t="s">
        <v>214</v>
      </c>
      <c r="B8" s="15" t="s">
        <v>442</v>
      </c>
      <c r="C8" s="297">
        <v>4787.443993150001</v>
      </c>
    </row>
    <row r="9" spans="1:3" ht="16.8" customHeight="1">
      <c r="A9" s="298" t="s">
        <v>216</v>
      </c>
      <c r="B9" s="14" t="s">
        <v>443</v>
      </c>
      <c r="C9" s="299">
        <v>1898.6710056234076</v>
      </c>
    </row>
    <row r="10" spans="1:3" ht="16.8" customHeight="1">
      <c r="A10" s="298" t="s">
        <v>416</v>
      </c>
      <c r="B10" s="301" t="s">
        <v>444</v>
      </c>
      <c r="C10" s="299">
        <v>-1557.5206132034089</v>
      </c>
    </row>
    <row r="11" spans="1:3" ht="16.8" customHeight="1">
      <c r="A11" s="298" t="s">
        <v>418</v>
      </c>
      <c r="B11" s="301" t="s">
        <v>1207</v>
      </c>
      <c r="C11" s="299">
        <v>-148.0248526</v>
      </c>
    </row>
    <row r="12" spans="1:3" ht="16.8" customHeight="1">
      <c r="A12" s="298" t="s">
        <v>420</v>
      </c>
      <c r="B12" s="301" t="s">
        <v>1208</v>
      </c>
      <c r="C12" s="299">
        <v>-1409.4957606034091</v>
      </c>
    </row>
    <row r="13" spans="1:3" ht="16.8" customHeight="1">
      <c r="A13" s="296" t="s">
        <v>422</v>
      </c>
      <c r="B13" s="15" t="s">
        <v>445</v>
      </c>
      <c r="C13" s="299">
        <v>5128.5943855699998</v>
      </c>
    </row>
  </sheetData>
  <hyperlinks>
    <hyperlink ref="A1" location="Index!B5" display="&lt;- back" xr:uid="{0516D113-292C-4516-BB28-82BFD035E9D6}"/>
  </hyperlinks>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A29D4-30DC-4364-B371-DE472DFEBF7F}">
  <dimension ref="A1:J67"/>
  <sheetViews>
    <sheetView showGridLines="0" zoomScale="80" zoomScaleNormal="80" workbookViewId="0"/>
  </sheetViews>
  <sheetFormatPr defaultColWidth="9.109375" defaultRowHeight="13.2"/>
  <cols>
    <col min="1" max="1" width="9.109375" style="9"/>
    <col min="2" max="2" width="37.5546875" style="9" customWidth="1"/>
    <col min="3" max="3" width="20" style="9" customWidth="1"/>
    <col min="4" max="4" width="22.6640625" style="9" customWidth="1"/>
    <col min="5" max="5" width="15" style="9" customWidth="1"/>
    <col min="6" max="6" width="19" style="9" customWidth="1"/>
    <col min="7" max="7" width="20.44140625" style="9" customWidth="1"/>
    <col min="8" max="8" width="22" style="9" customWidth="1"/>
    <col min="9" max="9" width="20.33203125" style="9" customWidth="1"/>
    <col min="10" max="10" width="46.6640625" style="9" customWidth="1"/>
    <col min="11" max="16384" width="9.109375" style="9"/>
  </cols>
  <sheetData>
    <row r="1" spans="1:10">
      <c r="A1" s="38" t="s">
        <v>991</v>
      </c>
    </row>
    <row r="3" spans="1:10" ht="24" customHeight="1">
      <c r="A3" s="83" t="s">
        <v>1209</v>
      </c>
      <c r="B3" s="52"/>
      <c r="C3" s="52"/>
      <c r="D3" s="52"/>
      <c r="E3" s="52"/>
      <c r="F3" s="52"/>
    </row>
    <row r="5" spans="1:10">
      <c r="J5" s="43" t="s">
        <v>993</v>
      </c>
    </row>
    <row r="6" spans="1:10">
      <c r="A6" s="613"/>
      <c r="B6" s="614"/>
      <c r="C6" s="32" t="s">
        <v>58</v>
      </c>
      <c r="D6" s="32" t="s">
        <v>57</v>
      </c>
      <c r="E6" s="32" t="s">
        <v>56</v>
      </c>
      <c r="F6" s="32" t="s">
        <v>59</v>
      </c>
      <c r="G6" s="32" t="s">
        <v>60</v>
      </c>
      <c r="H6" s="32" t="s">
        <v>107</v>
      </c>
      <c r="I6" s="32" t="s">
        <v>108</v>
      </c>
      <c r="J6" s="32" t="s">
        <v>109</v>
      </c>
    </row>
    <row r="7" spans="1:10" ht="58.2" customHeight="1">
      <c r="A7" s="613"/>
      <c r="B7" s="614"/>
      <c r="C7" s="948" t="s">
        <v>1210</v>
      </c>
      <c r="D7" s="949"/>
      <c r="E7" s="949"/>
      <c r="F7" s="950"/>
      <c r="G7" s="948" t="s">
        <v>406</v>
      </c>
      <c r="H7" s="950"/>
      <c r="I7" s="951" t="s">
        <v>451</v>
      </c>
      <c r="J7" s="952"/>
    </row>
    <row r="8" spans="1:10" ht="23.25" customHeight="1">
      <c r="A8" s="613"/>
      <c r="B8" s="614"/>
      <c r="C8" s="953" t="s">
        <v>452</v>
      </c>
      <c r="D8" s="955" t="s">
        <v>453</v>
      </c>
      <c r="E8" s="955"/>
      <c r="F8" s="955"/>
      <c r="G8" s="953" t="s">
        <v>454</v>
      </c>
      <c r="H8" s="953" t="s">
        <v>455</v>
      </c>
      <c r="I8" s="313"/>
      <c r="J8" s="953" t="s">
        <v>456</v>
      </c>
    </row>
    <row r="9" spans="1:10" ht="34.200000000000003" customHeight="1">
      <c r="A9" s="615"/>
      <c r="B9" s="616"/>
      <c r="C9" s="954"/>
      <c r="D9" s="314"/>
      <c r="E9" s="20" t="s">
        <v>457</v>
      </c>
      <c r="F9" s="315" t="s">
        <v>458</v>
      </c>
      <c r="G9" s="954"/>
      <c r="H9" s="954"/>
      <c r="I9" s="313"/>
      <c r="J9" s="954"/>
    </row>
    <row r="10" spans="1:10" ht="33" customHeight="1">
      <c r="A10" s="276" t="s">
        <v>412</v>
      </c>
      <c r="B10" s="305" t="s">
        <v>413</v>
      </c>
      <c r="C10" s="306">
        <v>0</v>
      </c>
      <c r="D10" s="306">
        <v>0</v>
      </c>
      <c r="E10" s="306">
        <v>0</v>
      </c>
      <c r="F10" s="306">
        <v>0</v>
      </c>
      <c r="G10" s="306">
        <v>0</v>
      </c>
      <c r="H10" s="306">
        <v>0</v>
      </c>
      <c r="I10" s="306">
        <v>0</v>
      </c>
      <c r="J10" s="306">
        <v>0</v>
      </c>
    </row>
    <row r="11" spans="1:10">
      <c r="A11" s="276" t="s">
        <v>214</v>
      </c>
      <c r="B11" s="305" t="s">
        <v>414</v>
      </c>
      <c r="C11" s="306">
        <v>2947.2612356199998</v>
      </c>
      <c r="D11" s="306">
        <v>1896.9717042</v>
      </c>
      <c r="E11" s="306">
        <v>1896.97170422</v>
      </c>
      <c r="F11" s="306">
        <v>1895.1525220799999</v>
      </c>
      <c r="G11" s="306">
        <v>-132.12382733999999</v>
      </c>
      <c r="H11" s="306">
        <v>-738.73429909000004</v>
      </c>
      <c r="I11" s="306">
        <v>2796.7769576599999</v>
      </c>
      <c r="J11" s="306">
        <v>897.70700488</v>
      </c>
    </row>
    <row r="12" spans="1:10">
      <c r="A12" s="279" t="s">
        <v>216</v>
      </c>
      <c r="B12" s="307" t="s">
        <v>459</v>
      </c>
      <c r="C12" s="306">
        <v>0</v>
      </c>
      <c r="D12" s="306">
        <v>0</v>
      </c>
      <c r="E12" s="306">
        <v>0</v>
      </c>
      <c r="F12" s="306">
        <v>0</v>
      </c>
      <c r="G12" s="306">
        <v>0</v>
      </c>
      <c r="H12" s="306">
        <v>0</v>
      </c>
      <c r="I12" s="306">
        <v>0</v>
      </c>
      <c r="J12" s="306">
        <v>0</v>
      </c>
    </row>
    <row r="13" spans="1:10">
      <c r="A13" s="279" t="s">
        <v>416</v>
      </c>
      <c r="B13" s="307" t="s">
        <v>460</v>
      </c>
      <c r="C13" s="306">
        <v>1.03429189</v>
      </c>
      <c r="D13" s="306">
        <v>0.29836235999999999</v>
      </c>
      <c r="E13" s="306">
        <v>0.29836236999999999</v>
      </c>
      <c r="F13" s="306">
        <v>0.29836236999999999</v>
      </c>
      <c r="G13" s="306">
        <v>-0.15052256999999999</v>
      </c>
      <c r="H13" s="306">
        <v>-0.14459928</v>
      </c>
      <c r="I13" s="306">
        <v>0.21426094000000001</v>
      </c>
      <c r="J13" s="306">
        <v>0.11757921</v>
      </c>
    </row>
    <row r="14" spans="1:10">
      <c r="A14" s="279" t="s">
        <v>418</v>
      </c>
      <c r="B14" s="307" t="s">
        <v>461</v>
      </c>
      <c r="C14" s="306">
        <v>0</v>
      </c>
      <c r="D14" s="306">
        <v>0</v>
      </c>
      <c r="E14" s="306">
        <v>0</v>
      </c>
      <c r="F14" s="306">
        <v>0</v>
      </c>
      <c r="G14" s="306">
        <v>0</v>
      </c>
      <c r="H14" s="306">
        <v>0</v>
      </c>
      <c r="I14" s="306">
        <v>0</v>
      </c>
      <c r="J14" s="306">
        <v>0</v>
      </c>
    </row>
    <row r="15" spans="1:10">
      <c r="A15" s="279" t="s">
        <v>420</v>
      </c>
      <c r="B15" s="307" t="s">
        <v>462</v>
      </c>
      <c r="C15" s="306">
        <v>10.177288109999999</v>
      </c>
      <c r="D15" s="306">
        <v>48.648292060000003</v>
      </c>
      <c r="E15" s="306">
        <v>48.648292060000003</v>
      </c>
      <c r="F15" s="306">
        <v>48.648292060000003</v>
      </c>
      <c r="G15" s="306">
        <v>-0.43213354999999998</v>
      </c>
      <c r="H15" s="306">
        <v>-13.658228529999999</v>
      </c>
      <c r="I15" s="306">
        <v>27.975014870000003</v>
      </c>
      <c r="J15" s="306">
        <v>20.333230710000002</v>
      </c>
    </row>
    <row r="16" spans="1:10">
      <c r="A16" s="279" t="s">
        <v>422</v>
      </c>
      <c r="B16" s="307" t="s">
        <v>463</v>
      </c>
      <c r="C16" s="306">
        <v>1956.9616514200002</v>
      </c>
      <c r="D16" s="306">
        <v>1227.89131533</v>
      </c>
      <c r="E16" s="306">
        <v>1227.8913153399999</v>
      </c>
      <c r="F16" s="306">
        <v>1227.8913153399999</v>
      </c>
      <c r="G16" s="306">
        <v>-99.494792560000008</v>
      </c>
      <c r="H16" s="306">
        <v>-449.15953926999998</v>
      </c>
      <c r="I16" s="306">
        <v>1769.3728724100001</v>
      </c>
      <c r="J16" s="306">
        <v>604.87823078999998</v>
      </c>
    </row>
    <row r="17" spans="1:10">
      <c r="A17" s="279" t="s">
        <v>424</v>
      </c>
      <c r="B17" s="307" t="s">
        <v>464</v>
      </c>
      <c r="C17" s="306">
        <v>979.0880042</v>
      </c>
      <c r="D17" s="306">
        <v>620.13373445000002</v>
      </c>
      <c r="E17" s="306">
        <v>620.13373445000002</v>
      </c>
      <c r="F17" s="306">
        <v>618.31455230999995</v>
      </c>
      <c r="G17" s="306">
        <v>-32.046378660000002</v>
      </c>
      <c r="H17" s="306">
        <v>-275.77193201</v>
      </c>
      <c r="I17" s="306">
        <v>999.21480944000007</v>
      </c>
      <c r="J17" s="306">
        <v>272.37796417000004</v>
      </c>
    </row>
    <row r="18" spans="1:10">
      <c r="A18" s="276" t="s">
        <v>425</v>
      </c>
      <c r="B18" s="305" t="s">
        <v>428</v>
      </c>
      <c r="C18" s="306">
        <v>0</v>
      </c>
      <c r="D18" s="306">
        <v>0</v>
      </c>
      <c r="E18" s="306">
        <v>0</v>
      </c>
      <c r="F18" s="306">
        <v>0</v>
      </c>
      <c r="G18" s="306">
        <v>0</v>
      </c>
      <c r="H18" s="306">
        <v>0</v>
      </c>
      <c r="I18" s="306">
        <v>0</v>
      </c>
      <c r="J18" s="306">
        <v>0</v>
      </c>
    </row>
    <row r="19" spans="1:10">
      <c r="A19" s="308" t="s">
        <v>427</v>
      </c>
      <c r="B19" s="309" t="s">
        <v>465</v>
      </c>
      <c r="C19" s="310">
        <v>204.17924169999998</v>
      </c>
      <c r="D19" s="310">
        <v>70.612915939999993</v>
      </c>
      <c r="E19" s="310">
        <v>70.612915939999993</v>
      </c>
      <c r="F19" s="310">
        <v>68.69249542</v>
      </c>
      <c r="G19" s="310">
        <v>7.8657254100000005</v>
      </c>
      <c r="H19" s="310">
        <v>20.458772800000002</v>
      </c>
      <c r="I19" s="310">
        <v>34.834290009999997</v>
      </c>
      <c r="J19" s="310">
        <v>13.934487750000001</v>
      </c>
    </row>
    <row r="20" spans="1:10">
      <c r="A20" s="311">
        <v>100</v>
      </c>
      <c r="B20" s="312" t="s">
        <v>26</v>
      </c>
      <c r="C20" s="310">
        <v>3151.4404773199999</v>
      </c>
      <c r="D20" s="310">
        <v>1967.5846201400002</v>
      </c>
      <c r="E20" s="310">
        <v>1967.58462016</v>
      </c>
      <c r="F20" s="310">
        <v>1963.8450175</v>
      </c>
      <c r="G20" s="310">
        <v>-139.98955275</v>
      </c>
      <c r="H20" s="310">
        <v>-759.19307188999994</v>
      </c>
      <c r="I20" s="310">
        <v>2831.61124767</v>
      </c>
      <c r="J20" s="310">
        <v>911.64149263000002</v>
      </c>
    </row>
    <row r="22" spans="1:10">
      <c r="A22" s="956"/>
      <c r="B22" s="956"/>
    </row>
    <row r="24" spans="1:10">
      <c r="A24" s="956"/>
      <c r="B24" s="956"/>
    </row>
    <row r="25" spans="1:10" ht="36" customHeight="1">
      <c r="A25" s="946"/>
      <c r="B25" s="946"/>
      <c r="C25" s="946"/>
      <c r="D25" s="946"/>
      <c r="E25" s="946"/>
      <c r="F25" s="946"/>
      <c r="G25" s="946"/>
      <c r="H25" s="946"/>
      <c r="I25" s="946"/>
      <c r="J25" s="946"/>
    </row>
    <row r="26" spans="1:10">
      <c r="A26" s="957"/>
      <c r="B26" s="957"/>
      <c r="C26" s="957"/>
      <c r="D26" s="957"/>
      <c r="E26" s="957"/>
      <c r="F26" s="957"/>
      <c r="G26" s="957"/>
      <c r="H26" s="957"/>
      <c r="I26" s="957"/>
      <c r="J26" s="957"/>
    </row>
    <row r="27" spans="1:10" ht="36" customHeight="1">
      <c r="A27" s="946"/>
      <c r="B27" s="946"/>
      <c r="C27" s="946"/>
      <c r="D27" s="946"/>
      <c r="E27" s="946"/>
      <c r="F27" s="946"/>
      <c r="G27" s="946"/>
      <c r="H27" s="946"/>
      <c r="I27" s="946"/>
      <c r="J27" s="946"/>
    </row>
    <row r="28" spans="1:10" ht="24" customHeight="1">
      <c r="A28" s="946"/>
      <c r="B28" s="946"/>
      <c r="C28" s="946"/>
      <c r="D28" s="946"/>
      <c r="E28" s="946"/>
      <c r="F28" s="946"/>
      <c r="G28" s="946"/>
      <c r="H28" s="946"/>
      <c r="I28" s="946"/>
      <c r="J28" s="946"/>
    </row>
    <row r="29" spans="1:10">
      <c r="A29" s="946"/>
      <c r="B29" s="946"/>
      <c r="C29" s="946"/>
      <c r="D29" s="946"/>
      <c r="E29" s="946"/>
      <c r="F29" s="946"/>
      <c r="G29" s="946"/>
      <c r="H29" s="946"/>
      <c r="I29" s="946"/>
      <c r="J29" s="946"/>
    </row>
    <row r="30" spans="1:10" ht="24" customHeight="1">
      <c r="A30" s="946"/>
      <c r="B30" s="946"/>
      <c r="C30" s="946"/>
      <c r="D30" s="946"/>
      <c r="E30" s="946"/>
      <c r="F30" s="946"/>
      <c r="G30" s="946"/>
      <c r="H30" s="946"/>
      <c r="I30" s="946"/>
      <c r="J30" s="946"/>
    </row>
    <row r="31" spans="1:10" ht="48" customHeight="1">
      <c r="A31" s="946"/>
      <c r="B31" s="946"/>
      <c r="C31" s="946"/>
      <c r="D31" s="946"/>
      <c r="E31" s="946"/>
      <c r="F31" s="946"/>
      <c r="G31" s="946"/>
      <c r="H31" s="946"/>
      <c r="I31" s="946"/>
      <c r="J31" s="946"/>
    </row>
    <row r="32" spans="1:10" ht="60" customHeight="1">
      <c r="A32" s="946"/>
      <c r="B32" s="946"/>
      <c r="C32" s="946"/>
      <c r="D32" s="946"/>
      <c r="E32" s="946"/>
      <c r="F32" s="946"/>
      <c r="G32" s="946"/>
      <c r="H32" s="946"/>
      <c r="I32" s="946"/>
      <c r="J32" s="946"/>
    </row>
    <row r="34" spans="1:10">
      <c r="A34" s="947"/>
      <c r="B34" s="947"/>
    </row>
    <row r="35" spans="1:10" ht="39.75" customHeight="1">
      <c r="A35" s="946"/>
      <c r="B35" s="946"/>
      <c r="C35" s="946"/>
      <c r="D35" s="946"/>
      <c r="E35" s="946"/>
      <c r="F35" s="946"/>
      <c r="G35" s="946"/>
      <c r="H35" s="946"/>
      <c r="I35" s="946"/>
      <c r="J35" s="946"/>
    </row>
    <row r="36" spans="1:10">
      <c r="A36" s="944"/>
      <c r="B36" s="944"/>
      <c r="C36" s="944"/>
      <c r="D36" s="944"/>
      <c r="E36" s="944"/>
      <c r="F36" s="944"/>
      <c r="G36" s="944"/>
      <c r="H36" s="944"/>
      <c r="I36" s="944"/>
      <c r="J36" s="944"/>
    </row>
    <row r="37" spans="1:10">
      <c r="A37" s="944"/>
      <c r="B37" s="944"/>
      <c r="C37" s="944"/>
      <c r="D37" s="944"/>
      <c r="E37" s="944"/>
      <c r="F37" s="944"/>
      <c r="G37" s="944"/>
      <c r="H37" s="944"/>
      <c r="I37" s="944"/>
      <c r="J37" s="944"/>
    </row>
    <row r="38" spans="1:10">
      <c r="A38" s="944"/>
      <c r="B38" s="944"/>
      <c r="C38" s="944"/>
      <c r="D38" s="944"/>
      <c r="E38" s="944"/>
      <c r="F38" s="944"/>
      <c r="G38" s="944"/>
      <c r="H38" s="944"/>
      <c r="I38" s="944"/>
      <c r="J38" s="944"/>
    </row>
    <row r="39" spans="1:10">
      <c r="A39" s="944"/>
      <c r="B39" s="944"/>
      <c r="C39" s="944"/>
      <c r="D39" s="944"/>
      <c r="E39" s="944"/>
      <c r="F39" s="944"/>
      <c r="G39" s="944"/>
      <c r="H39" s="944"/>
      <c r="I39" s="944"/>
      <c r="J39" s="944"/>
    </row>
    <row r="40" spans="1:10">
      <c r="A40" s="944"/>
      <c r="B40" s="944"/>
      <c r="C40" s="944"/>
      <c r="D40" s="944"/>
      <c r="E40" s="944"/>
      <c r="F40" s="944"/>
      <c r="G40" s="944"/>
      <c r="H40" s="944"/>
      <c r="I40" s="944"/>
      <c r="J40" s="944"/>
    </row>
    <row r="41" spans="1:10">
      <c r="A41" s="944"/>
      <c r="B41" s="944"/>
      <c r="C41" s="944"/>
      <c r="D41" s="944"/>
      <c r="E41" s="944"/>
      <c r="F41" s="944"/>
      <c r="G41" s="944"/>
      <c r="H41" s="944"/>
      <c r="I41" s="944"/>
      <c r="J41" s="944"/>
    </row>
    <row r="45" spans="1:10" ht="24" customHeight="1"/>
    <row r="46" spans="1:10" ht="24" customHeight="1"/>
    <row r="55" ht="36" customHeight="1"/>
    <row r="65" spans="1:9" ht="36" customHeight="1"/>
    <row r="66" spans="1:9" ht="48" customHeight="1"/>
    <row r="67" spans="1:9">
      <c r="A67" s="945"/>
      <c r="B67" s="945"/>
      <c r="C67" s="945"/>
      <c r="D67" s="945"/>
      <c r="E67" s="945"/>
      <c r="F67" s="945"/>
      <c r="G67" s="945"/>
      <c r="H67" s="945"/>
      <c r="I67" s="945"/>
    </row>
  </sheetData>
  <mergeCells count="24">
    <mergeCell ref="A28:J28"/>
    <mergeCell ref="C7:F7"/>
    <mergeCell ref="G7:H7"/>
    <mergeCell ref="I7:J7"/>
    <mergeCell ref="C8:C9"/>
    <mergeCell ref="D8:F8"/>
    <mergeCell ref="G8:G9"/>
    <mergeCell ref="H8:H9"/>
    <mergeCell ref="J8:J9"/>
    <mergeCell ref="A22:B22"/>
    <mergeCell ref="A24:B24"/>
    <mergeCell ref="A25:J25"/>
    <mergeCell ref="A26:J26"/>
    <mergeCell ref="A27:J27"/>
    <mergeCell ref="A36:J41"/>
    <mergeCell ref="A67:B67"/>
    <mergeCell ref="C67:E67"/>
    <mergeCell ref="F67:I67"/>
    <mergeCell ref="A29:J29"/>
    <mergeCell ref="A30:J30"/>
    <mergeCell ref="A31:J31"/>
    <mergeCell ref="A32:J32"/>
    <mergeCell ref="A34:B34"/>
    <mergeCell ref="A35:J35"/>
  </mergeCells>
  <hyperlinks>
    <hyperlink ref="A1" location="Index!B5" display="&lt;- back" xr:uid="{BE80C5A2-5D38-4A19-A6B9-F774D49E9114}"/>
  </hyperlinks>
  <pageMargins left="0.7" right="0.7" top="0.75" bottom="0.75" header="0.3" footer="0.3"/>
  <pageSetup paperSize="9" orientation="portrait"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D19C3-82A4-4C03-A28D-44EB1BCE6029}">
  <dimension ref="A1:K59"/>
  <sheetViews>
    <sheetView showGridLines="0" zoomScale="80" zoomScaleNormal="80" workbookViewId="0"/>
  </sheetViews>
  <sheetFormatPr defaultColWidth="9.109375" defaultRowHeight="13.2"/>
  <cols>
    <col min="1" max="1" width="9.109375" style="270"/>
    <col min="2" max="2" width="37.6640625" style="270" customWidth="1"/>
    <col min="3" max="9" width="22.33203125" style="270" customWidth="1"/>
    <col min="10" max="16384" width="9.109375" style="270"/>
  </cols>
  <sheetData>
    <row r="1" spans="1:11">
      <c r="A1" s="38" t="s">
        <v>991</v>
      </c>
    </row>
    <row r="3" spans="1:11" ht="24" customHeight="1">
      <c r="A3" s="83" t="s">
        <v>1211</v>
      </c>
      <c r="C3" s="318"/>
      <c r="D3" s="318"/>
      <c r="E3" s="318"/>
      <c r="F3" s="319"/>
      <c r="G3" s="319"/>
      <c r="H3" s="319"/>
      <c r="I3" s="319"/>
      <c r="J3" s="319"/>
      <c r="K3" s="319"/>
    </row>
    <row r="4" spans="1:11">
      <c r="B4" s="958"/>
      <c r="C4" s="958"/>
      <c r="D4" s="958"/>
      <c r="E4" s="958"/>
      <c r="F4" s="319"/>
      <c r="G4" s="319"/>
      <c r="H4" s="319"/>
      <c r="I4" s="319"/>
      <c r="J4" s="319"/>
      <c r="K4" s="319"/>
    </row>
    <row r="5" spans="1:11">
      <c r="B5" s="271"/>
      <c r="C5" s="271"/>
      <c r="D5" s="271"/>
      <c r="E5" s="271"/>
      <c r="F5" s="271"/>
      <c r="G5" s="271"/>
      <c r="H5" s="271"/>
      <c r="I5" s="43" t="s">
        <v>993</v>
      </c>
      <c r="J5" s="320"/>
      <c r="K5" s="271"/>
    </row>
    <row r="6" spans="1:11">
      <c r="A6" s="637"/>
      <c r="B6" s="638"/>
      <c r="C6" s="636" t="s">
        <v>58</v>
      </c>
      <c r="D6" s="636" t="s">
        <v>57</v>
      </c>
      <c r="E6" s="636" t="s">
        <v>56</v>
      </c>
      <c r="F6" s="636" t="s">
        <v>59</v>
      </c>
      <c r="G6" s="636" t="s">
        <v>60</v>
      </c>
      <c r="H6" s="636" t="s">
        <v>107</v>
      </c>
      <c r="I6" s="636" t="s">
        <v>108</v>
      </c>
      <c r="J6" s="320"/>
      <c r="K6" s="271"/>
    </row>
    <row r="7" spans="1:11" ht="47.4" customHeight="1">
      <c r="A7" s="637"/>
      <c r="B7" s="321"/>
      <c r="C7" s="962" t="s">
        <v>1225</v>
      </c>
      <c r="D7" s="963"/>
      <c r="E7" s="963"/>
      <c r="F7" s="964"/>
      <c r="G7" s="959" t="s">
        <v>466</v>
      </c>
      <c r="H7" s="959" t="s">
        <v>467</v>
      </c>
      <c r="I7" s="959" t="s">
        <v>468</v>
      </c>
    </row>
    <row r="8" spans="1:11" ht="23.4" customHeight="1">
      <c r="A8" s="637"/>
      <c r="B8" s="322"/>
      <c r="C8" s="612"/>
      <c r="D8" s="960" t="s">
        <v>1226</v>
      </c>
      <c r="E8" s="961"/>
      <c r="F8" s="959" t="s">
        <v>1227</v>
      </c>
      <c r="G8" s="959"/>
      <c r="H8" s="959"/>
      <c r="I8" s="959"/>
    </row>
    <row r="9" spans="1:11" ht="23.4" customHeight="1">
      <c r="A9" s="637"/>
      <c r="B9" s="323"/>
      <c r="C9" s="611"/>
      <c r="D9" s="342"/>
      <c r="E9" s="635" t="s">
        <v>457</v>
      </c>
      <c r="F9" s="959"/>
      <c r="G9" s="959"/>
      <c r="H9" s="959"/>
      <c r="I9" s="959"/>
    </row>
    <row r="10" spans="1:11">
      <c r="A10" s="347" t="s">
        <v>214</v>
      </c>
      <c r="B10" s="324" t="s">
        <v>469</v>
      </c>
      <c r="C10" s="325">
        <v>305490.95245250006</v>
      </c>
      <c r="D10" s="326">
        <v>5135.8389578799997</v>
      </c>
      <c r="E10" s="325">
        <v>5135.8389578799997</v>
      </c>
      <c r="F10" s="326">
        <v>304104.91794154001</v>
      </c>
      <c r="G10" s="326">
        <v>-4167.1042784599995</v>
      </c>
      <c r="H10" s="344"/>
      <c r="I10" s="327">
        <v>-4.4462178100000003</v>
      </c>
    </row>
    <row r="11" spans="1:11">
      <c r="A11" s="346" t="s">
        <v>216</v>
      </c>
      <c r="B11" s="328" t="s">
        <v>1212</v>
      </c>
      <c r="C11" s="167">
        <v>108840.56071587</v>
      </c>
      <c r="D11" s="327">
        <v>2664.76110556</v>
      </c>
      <c r="E11" s="167">
        <v>2664.76110556</v>
      </c>
      <c r="F11" s="327">
        <v>108704.83534244</v>
      </c>
      <c r="G11" s="327">
        <v>-1447.0404744800001</v>
      </c>
      <c r="H11" s="344"/>
      <c r="I11" s="327">
        <v>0</v>
      </c>
    </row>
    <row r="12" spans="1:11">
      <c r="A12" s="346" t="s">
        <v>416</v>
      </c>
      <c r="B12" s="328" t="s">
        <v>1213</v>
      </c>
      <c r="C12" s="167">
        <v>12422.946460319999</v>
      </c>
      <c r="D12" s="327">
        <v>265.18986638000001</v>
      </c>
      <c r="E12" s="167">
        <v>265.18986638000001</v>
      </c>
      <c r="F12" s="327">
        <v>12422.946460319999</v>
      </c>
      <c r="G12" s="327">
        <v>-280.19547263999999</v>
      </c>
      <c r="H12" s="344"/>
      <c r="I12" s="327">
        <v>0</v>
      </c>
    </row>
    <row r="13" spans="1:11">
      <c r="A13" s="346" t="s">
        <v>418</v>
      </c>
      <c r="B13" s="328" t="s">
        <v>1214</v>
      </c>
      <c r="C13" s="167">
        <v>78170.175146549998</v>
      </c>
      <c r="D13" s="327">
        <v>747.82164464999994</v>
      </c>
      <c r="E13" s="167">
        <v>747.82164464999994</v>
      </c>
      <c r="F13" s="327">
        <v>78170.175146559995</v>
      </c>
      <c r="G13" s="327">
        <v>-837.68852198000002</v>
      </c>
      <c r="H13" s="344"/>
      <c r="I13" s="327">
        <v>0</v>
      </c>
    </row>
    <row r="14" spans="1:11">
      <c r="A14" s="346" t="s">
        <v>420</v>
      </c>
      <c r="B14" s="328" t="s">
        <v>1215</v>
      </c>
      <c r="C14" s="167">
        <v>11590.88349627</v>
      </c>
      <c r="D14" s="327">
        <v>158.50586153999998</v>
      </c>
      <c r="E14" s="167">
        <v>158.50586153999998</v>
      </c>
      <c r="F14" s="327">
        <v>10525.73207503</v>
      </c>
      <c r="G14" s="327">
        <v>-176.19210391999999</v>
      </c>
      <c r="H14" s="344"/>
      <c r="I14" s="327">
        <v>-4.1184379099999999</v>
      </c>
    </row>
    <row r="15" spans="1:11">
      <c r="A15" s="346" t="s">
        <v>422</v>
      </c>
      <c r="B15" s="328" t="s">
        <v>1216</v>
      </c>
      <c r="C15" s="167">
        <v>21199.619521099998</v>
      </c>
      <c r="D15" s="327">
        <v>354.84449164</v>
      </c>
      <c r="E15" s="167">
        <v>354.84449164</v>
      </c>
      <c r="F15" s="327">
        <v>21199.618654560003</v>
      </c>
      <c r="G15" s="327">
        <v>-635.16241652999997</v>
      </c>
      <c r="H15" s="344"/>
      <c r="I15" s="327">
        <v>0</v>
      </c>
    </row>
    <row r="16" spans="1:11">
      <c r="A16" s="346" t="s">
        <v>424</v>
      </c>
      <c r="B16" s="328" t="s">
        <v>1217</v>
      </c>
      <c r="C16" s="167">
        <v>3458.4049742299999</v>
      </c>
      <c r="D16" s="327">
        <v>57.690167850000002</v>
      </c>
      <c r="E16" s="167">
        <v>57.690167850000002</v>
      </c>
      <c r="F16" s="327">
        <v>3458.4049742299999</v>
      </c>
      <c r="G16" s="327">
        <v>-66.632401829999992</v>
      </c>
      <c r="H16" s="344"/>
      <c r="I16" s="327">
        <v>0</v>
      </c>
    </row>
    <row r="17" spans="1:9">
      <c r="A17" s="346" t="s">
        <v>425</v>
      </c>
      <c r="B17" s="328" t="s">
        <v>1218</v>
      </c>
      <c r="C17" s="167">
        <v>26008.797882810002</v>
      </c>
      <c r="D17" s="327">
        <v>378.75141937000001</v>
      </c>
      <c r="E17" s="167">
        <v>378.75141937000001</v>
      </c>
      <c r="F17" s="327">
        <v>26003.842742119999</v>
      </c>
      <c r="G17" s="327">
        <v>-388.32549170999999</v>
      </c>
      <c r="H17" s="344"/>
      <c r="I17" s="327">
        <v>0</v>
      </c>
    </row>
    <row r="18" spans="1:9">
      <c r="A18" s="346" t="s">
        <v>427</v>
      </c>
      <c r="B18" s="328" t="s">
        <v>1219</v>
      </c>
      <c r="C18" s="167">
        <v>1150.1990245999998</v>
      </c>
      <c r="D18" s="327">
        <v>10.477100010000001</v>
      </c>
      <c r="E18" s="167">
        <v>10.477100010000001</v>
      </c>
      <c r="F18" s="327">
        <v>1107.8079868200002</v>
      </c>
      <c r="G18" s="327">
        <v>-3.9798358300000003</v>
      </c>
      <c r="H18" s="344"/>
      <c r="I18" s="327">
        <v>0</v>
      </c>
    </row>
    <row r="19" spans="1:9">
      <c r="A19" s="346" t="s">
        <v>429</v>
      </c>
      <c r="B19" s="328" t="s">
        <v>1220</v>
      </c>
      <c r="C19" s="167">
        <v>162.05963193000002</v>
      </c>
      <c r="D19" s="327">
        <v>3.6505865200000001</v>
      </c>
      <c r="E19" s="167">
        <v>3.6505865200000001</v>
      </c>
      <c r="F19" s="327">
        <v>162.05963193000002</v>
      </c>
      <c r="G19" s="327">
        <v>-1.9908504199999995</v>
      </c>
      <c r="H19" s="344"/>
      <c r="I19" s="327">
        <v>0</v>
      </c>
    </row>
    <row r="20" spans="1:9">
      <c r="A20" s="346" t="s">
        <v>430</v>
      </c>
      <c r="B20" s="328" t="s">
        <v>1221</v>
      </c>
      <c r="C20" s="167">
        <v>697.99495948000003</v>
      </c>
      <c r="D20" s="327">
        <v>70.152337909999986</v>
      </c>
      <c r="E20" s="167">
        <v>70.152337909999986</v>
      </c>
      <c r="F20" s="327">
        <v>697.99495948000003</v>
      </c>
      <c r="G20" s="327">
        <v>-17.465646680000003</v>
      </c>
      <c r="H20" s="344"/>
      <c r="I20" s="327">
        <v>0</v>
      </c>
    </row>
    <row r="21" spans="1:9">
      <c r="A21" s="346" t="s">
        <v>431</v>
      </c>
      <c r="B21" s="328" t="s">
        <v>1222</v>
      </c>
      <c r="C21" s="167">
        <v>3238.9503332799995</v>
      </c>
      <c r="D21" s="327">
        <v>104.73449966999999</v>
      </c>
      <c r="E21" s="167">
        <v>104.73449966999999</v>
      </c>
      <c r="F21" s="327">
        <v>3238.8917372799997</v>
      </c>
      <c r="G21" s="327">
        <v>-138.75619328000002</v>
      </c>
      <c r="H21" s="344"/>
      <c r="I21" s="327">
        <v>0</v>
      </c>
    </row>
    <row r="22" spans="1:9">
      <c r="A22" s="346" t="s">
        <v>432</v>
      </c>
      <c r="B22" s="328" t="s">
        <v>1221</v>
      </c>
      <c r="C22" s="327">
        <v>3.0404200000000003E-3</v>
      </c>
      <c r="D22" s="327">
        <v>0</v>
      </c>
      <c r="E22" s="327">
        <v>0</v>
      </c>
      <c r="F22" s="327">
        <v>3.0404200000000003E-3</v>
      </c>
      <c r="G22" s="327">
        <v>-3.9000000000000002E-7</v>
      </c>
      <c r="H22" s="345"/>
      <c r="I22" s="327">
        <v>0</v>
      </c>
    </row>
    <row r="23" spans="1:9">
      <c r="A23" s="346" t="s">
        <v>433</v>
      </c>
      <c r="B23" s="328" t="s">
        <v>1160</v>
      </c>
      <c r="C23" s="327">
        <v>25395.895866270006</v>
      </c>
      <c r="D23" s="327">
        <v>308.10148776</v>
      </c>
      <c r="E23" s="327">
        <v>308.10148776</v>
      </c>
      <c r="F23" s="327">
        <v>25361.227827060004</v>
      </c>
      <c r="G23" s="327">
        <v>-158.31216230000001</v>
      </c>
      <c r="H23" s="345"/>
      <c r="I23" s="327">
        <v>-0.32777990000000001</v>
      </c>
    </row>
    <row r="24" spans="1:9">
      <c r="A24" s="346" t="s">
        <v>434</v>
      </c>
      <c r="B24" s="328" t="s">
        <v>1223</v>
      </c>
      <c r="C24" s="327">
        <v>21.624187679999995</v>
      </c>
      <c r="D24" s="327">
        <v>0</v>
      </c>
      <c r="E24" s="327">
        <v>0</v>
      </c>
      <c r="F24" s="327">
        <v>21.624187679999995</v>
      </c>
      <c r="G24" s="327">
        <v>-0.15639192000000002</v>
      </c>
      <c r="H24" s="345"/>
      <c r="I24" s="327">
        <v>0</v>
      </c>
    </row>
    <row r="25" spans="1:9">
      <c r="A25" s="346" t="s">
        <v>435</v>
      </c>
      <c r="B25" s="328" t="s">
        <v>1221</v>
      </c>
      <c r="C25" s="327">
        <v>0</v>
      </c>
      <c r="D25" s="327">
        <v>0</v>
      </c>
      <c r="E25" s="327">
        <v>0</v>
      </c>
      <c r="F25" s="327">
        <v>0</v>
      </c>
      <c r="G25" s="327">
        <v>0</v>
      </c>
      <c r="H25" s="345"/>
      <c r="I25" s="327">
        <v>0</v>
      </c>
    </row>
    <row r="26" spans="1:9">
      <c r="A26" s="346" t="s">
        <v>436</v>
      </c>
      <c r="B26" s="328" t="s">
        <v>1160</v>
      </c>
      <c r="C26" s="327">
        <v>0</v>
      </c>
      <c r="D26" s="327">
        <v>0</v>
      </c>
      <c r="E26" s="327">
        <v>0</v>
      </c>
      <c r="F26" s="327">
        <v>0</v>
      </c>
      <c r="G26" s="327">
        <v>0</v>
      </c>
      <c r="H26" s="345"/>
      <c r="I26" s="327">
        <v>0</v>
      </c>
    </row>
    <row r="27" spans="1:9">
      <c r="A27" s="346" t="s">
        <v>437</v>
      </c>
      <c r="B27" s="328" t="s">
        <v>1223</v>
      </c>
      <c r="C27" s="327">
        <v>13132.837211689997</v>
      </c>
      <c r="D27" s="327">
        <v>11.158389020000003</v>
      </c>
      <c r="E27" s="327">
        <v>11.158389020000003</v>
      </c>
      <c r="F27" s="327">
        <v>13029.753175609998</v>
      </c>
      <c r="G27" s="327">
        <v>-15.20631455</v>
      </c>
      <c r="H27" s="345"/>
      <c r="I27" s="327">
        <v>0</v>
      </c>
    </row>
    <row r="28" spans="1:9">
      <c r="A28" s="347" t="s">
        <v>438</v>
      </c>
      <c r="B28" s="324" t="s">
        <v>470</v>
      </c>
      <c r="C28" s="326">
        <v>69582.559237959998</v>
      </c>
      <c r="D28" s="326">
        <v>319.41116703</v>
      </c>
      <c r="E28" s="325">
        <v>319.41116703</v>
      </c>
      <c r="F28" s="344"/>
      <c r="G28" s="344"/>
      <c r="H28" s="325">
        <v>414.34398280000005</v>
      </c>
      <c r="I28" s="344"/>
    </row>
    <row r="29" spans="1:9">
      <c r="A29" s="346" t="s">
        <v>439</v>
      </c>
      <c r="B29" s="328" t="s">
        <v>1212</v>
      </c>
      <c r="C29" s="327">
        <v>30176.234301500001</v>
      </c>
      <c r="D29" s="327">
        <v>140.87896412999999</v>
      </c>
      <c r="E29" s="167">
        <v>140.87896412999999</v>
      </c>
      <c r="F29" s="344"/>
      <c r="G29" s="344"/>
      <c r="H29" s="167">
        <v>218.98283046</v>
      </c>
      <c r="I29" s="344"/>
    </row>
    <row r="30" spans="1:9">
      <c r="A30" s="346" t="s">
        <v>440</v>
      </c>
      <c r="B30" s="328" t="s">
        <v>1213</v>
      </c>
      <c r="C30" s="327">
        <v>2834.2458669099997</v>
      </c>
      <c r="D30" s="327">
        <v>7.5181591699999997</v>
      </c>
      <c r="E30" s="167">
        <v>7.5181591699999997</v>
      </c>
      <c r="F30" s="344"/>
      <c r="G30" s="344"/>
      <c r="H30" s="167">
        <v>18.000209030000001</v>
      </c>
      <c r="I30" s="344"/>
    </row>
    <row r="31" spans="1:9">
      <c r="A31" s="346" t="s">
        <v>441</v>
      </c>
      <c r="B31" s="328" t="s">
        <v>1214</v>
      </c>
      <c r="C31" s="327">
        <v>11165.32737959</v>
      </c>
      <c r="D31" s="327">
        <v>59.08347878</v>
      </c>
      <c r="E31" s="167">
        <v>59.08347878</v>
      </c>
      <c r="F31" s="344"/>
      <c r="G31" s="344"/>
      <c r="H31" s="167">
        <v>41.046377549999995</v>
      </c>
      <c r="I31" s="344"/>
    </row>
    <row r="32" spans="1:9">
      <c r="A32" s="346" t="s">
        <v>1228</v>
      </c>
      <c r="B32" s="328" t="s">
        <v>1215</v>
      </c>
      <c r="C32" s="327">
        <v>2532.1049234299999</v>
      </c>
      <c r="D32" s="327">
        <v>17.32235502</v>
      </c>
      <c r="E32" s="167">
        <v>17.32235502</v>
      </c>
      <c r="F32" s="344"/>
      <c r="G32" s="344"/>
      <c r="H32" s="167">
        <v>16.719159680000001</v>
      </c>
      <c r="I32" s="344"/>
    </row>
    <row r="33" spans="1:11">
      <c r="A33" s="346" t="s">
        <v>1229</v>
      </c>
      <c r="B33" s="328" t="s">
        <v>1216</v>
      </c>
      <c r="C33" s="327">
        <v>5136.1075906599999</v>
      </c>
      <c r="D33" s="327">
        <v>19.676350020000001</v>
      </c>
      <c r="E33" s="167">
        <v>19.676350020000001</v>
      </c>
      <c r="F33" s="344"/>
      <c r="G33" s="344"/>
      <c r="H33" s="167">
        <v>65.210694590000003</v>
      </c>
      <c r="I33" s="344"/>
    </row>
    <row r="34" spans="1:11">
      <c r="A34" s="346" t="s">
        <v>1230</v>
      </c>
      <c r="B34" s="328" t="s">
        <v>1217</v>
      </c>
      <c r="C34" s="327">
        <v>1279.36717346</v>
      </c>
      <c r="D34" s="327">
        <v>2.5145647999999996</v>
      </c>
      <c r="E34" s="167">
        <v>2.5145647999999996</v>
      </c>
      <c r="F34" s="344"/>
      <c r="G34" s="344"/>
      <c r="H34" s="167">
        <v>2.7802944100000002</v>
      </c>
      <c r="I34" s="344"/>
    </row>
    <row r="35" spans="1:11">
      <c r="A35" s="346" t="s">
        <v>1231</v>
      </c>
      <c r="B35" s="328" t="s">
        <v>1218</v>
      </c>
      <c r="C35" s="327">
        <v>4544.76297307</v>
      </c>
      <c r="D35" s="327">
        <v>15.41487921</v>
      </c>
      <c r="E35" s="167">
        <v>15.41487921</v>
      </c>
      <c r="F35" s="344"/>
      <c r="G35" s="344"/>
      <c r="H35" s="167">
        <v>14.294038890000001</v>
      </c>
      <c r="I35" s="344"/>
    </row>
    <row r="36" spans="1:11">
      <c r="A36" s="346" t="s">
        <v>1232</v>
      </c>
      <c r="B36" s="328" t="s">
        <v>1219</v>
      </c>
      <c r="C36" s="327">
        <v>169.12639146999996</v>
      </c>
      <c r="D36" s="327">
        <v>3.4999999999999999E-6</v>
      </c>
      <c r="E36" s="167">
        <v>3.4999999999999999E-6</v>
      </c>
      <c r="F36" s="344"/>
      <c r="G36" s="344"/>
      <c r="H36" s="167">
        <v>5.4006299999999993E-2</v>
      </c>
      <c r="I36" s="344"/>
    </row>
    <row r="37" spans="1:11">
      <c r="A37" s="346" t="s">
        <v>1233</v>
      </c>
      <c r="B37" s="328" t="s">
        <v>1220</v>
      </c>
      <c r="C37" s="327">
        <v>175.49803507999999</v>
      </c>
      <c r="D37" s="327">
        <v>1.8482500000000001E-3</v>
      </c>
      <c r="E37" s="167">
        <v>1.8482500000000001E-3</v>
      </c>
      <c r="F37" s="344"/>
      <c r="G37" s="344"/>
      <c r="H37" s="167">
        <v>0.14290579</v>
      </c>
      <c r="I37" s="344"/>
    </row>
    <row r="38" spans="1:11">
      <c r="A38" s="346" t="s">
        <v>1234</v>
      </c>
      <c r="B38" s="328" t="s">
        <v>1221</v>
      </c>
      <c r="C38" s="327">
        <v>154.09436540000002</v>
      </c>
      <c r="D38" s="327">
        <v>9.8870199999999998E-3</v>
      </c>
      <c r="E38" s="167">
        <v>9.8870199999999998E-3</v>
      </c>
      <c r="F38" s="344"/>
      <c r="G38" s="344"/>
      <c r="H38" s="167">
        <v>2.8226027</v>
      </c>
      <c r="I38" s="344"/>
    </row>
    <row r="39" spans="1:11">
      <c r="A39" s="346" t="s">
        <v>1235</v>
      </c>
      <c r="B39" s="328" t="s">
        <v>1222</v>
      </c>
      <c r="C39" s="327">
        <v>1060.50053488</v>
      </c>
      <c r="D39" s="327">
        <v>7.0844352200000005</v>
      </c>
      <c r="E39" s="167">
        <v>7.0844352200000005</v>
      </c>
      <c r="F39" s="344"/>
      <c r="G39" s="344"/>
      <c r="H39" s="167">
        <v>12.330643629999999</v>
      </c>
      <c r="I39" s="344"/>
    </row>
    <row r="40" spans="1:11">
      <c r="A40" s="346" t="s">
        <v>1236</v>
      </c>
      <c r="B40" s="328" t="s">
        <v>1221</v>
      </c>
      <c r="C40" s="327">
        <v>1.9595799999999998E-3</v>
      </c>
      <c r="D40" s="327">
        <v>0</v>
      </c>
      <c r="E40" s="167">
        <v>0</v>
      </c>
      <c r="F40" s="344"/>
      <c r="G40" s="344"/>
      <c r="H40" s="167">
        <v>1E-8</v>
      </c>
      <c r="I40" s="344"/>
    </row>
    <row r="41" spans="1:11">
      <c r="A41" s="346" t="s">
        <v>1237</v>
      </c>
      <c r="B41" s="328" t="s">
        <v>1160</v>
      </c>
      <c r="C41" s="327">
        <v>7208.7619424700015</v>
      </c>
      <c r="D41" s="327">
        <v>49.834336749999999</v>
      </c>
      <c r="E41" s="167">
        <v>49.834336749999999</v>
      </c>
      <c r="F41" s="344"/>
      <c r="G41" s="344"/>
      <c r="H41" s="167">
        <v>19.500912660000001</v>
      </c>
      <c r="I41" s="344"/>
    </row>
    <row r="42" spans="1:11">
      <c r="A42" s="346" t="s">
        <v>1238</v>
      </c>
      <c r="B42" s="328" t="s">
        <v>1223</v>
      </c>
      <c r="C42" s="327">
        <v>47.190730569999999</v>
      </c>
      <c r="D42" s="327">
        <v>0</v>
      </c>
      <c r="E42" s="167">
        <v>0</v>
      </c>
      <c r="F42" s="344"/>
      <c r="G42" s="344"/>
      <c r="H42" s="167">
        <v>3.7015989999999999E-2</v>
      </c>
      <c r="I42" s="344"/>
    </row>
    <row r="43" spans="1:11">
      <c r="A43" s="346" t="s">
        <v>1239</v>
      </c>
      <c r="B43" s="328" t="s">
        <v>1221</v>
      </c>
      <c r="C43" s="327">
        <v>0</v>
      </c>
      <c r="D43" s="327">
        <v>0</v>
      </c>
      <c r="E43" s="167">
        <v>0</v>
      </c>
      <c r="F43" s="344"/>
      <c r="G43" s="344"/>
      <c r="H43" s="167">
        <v>0</v>
      </c>
      <c r="I43" s="344"/>
    </row>
    <row r="44" spans="1:11">
      <c r="A44" s="346" t="s">
        <v>1240</v>
      </c>
      <c r="B44" s="328" t="s">
        <v>1160</v>
      </c>
      <c r="C44" s="327">
        <v>0</v>
      </c>
      <c r="D44" s="327">
        <v>0</v>
      </c>
      <c r="E44" s="167">
        <v>0</v>
      </c>
      <c r="F44" s="344"/>
      <c r="G44" s="344"/>
      <c r="H44" s="167">
        <v>0</v>
      </c>
      <c r="I44" s="344"/>
    </row>
    <row r="45" spans="1:11">
      <c r="A45" s="346" t="s">
        <v>1241</v>
      </c>
      <c r="B45" s="328" t="s">
        <v>1223</v>
      </c>
      <c r="C45" s="327">
        <v>3099.23506989</v>
      </c>
      <c r="D45" s="327">
        <v>7.190516000000001E-2</v>
      </c>
      <c r="E45" s="167">
        <v>7.190516000000001E-2</v>
      </c>
      <c r="F45" s="344"/>
      <c r="G45" s="344"/>
      <c r="H45" s="167">
        <v>2.4222911099999997</v>
      </c>
      <c r="I45" s="344"/>
    </row>
    <row r="46" spans="1:11">
      <c r="A46" s="347" t="s">
        <v>1242</v>
      </c>
      <c r="B46" s="329" t="s">
        <v>26</v>
      </c>
      <c r="C46" s="330">
        <v>375073.51169046003</v>
      </c>
      <c r="D46" s="331">
        <v>5455.2501249099996</v>
      </c>
      <c r="E46" s="330">
        <v>5455.2501249099996</v>
      </c>
      <c r="F46" s="331">
        <v>304104.91794154001</v>
      </c>
      <c r="G46" s="330">
        <v>-4167.1042784599995</v>
      </c>
      <c r="H46" s="330">
        <v>414.34398280000005</v>
      </c>
      <c r="I46" s="330">
        <v>-4.4462178100000003</v>
      </c>
    </row>
    <row r="47" spans="1:11">
      <c r="B47" s="929"/>
      <c r="C47" s="929"/>
      <c r="D47" s="929"/>
      <c r="E47" s="929"/>
      <c r="F47" s="929"/>
      <c r="G47" s="929"/>
      <c r="H47" s="929"/>
      <c r="I47" s="929"/>
      <c r="J47" s="932"/>
      <c r="K47" s="932"/>
    </row>
    <row r="48" spans="1:11">
      <c r="B48" s="932"/>
      <c r="C48" s="932"/>
      <c r="D48" s="932"/>
      <c r="E48" s="932"/>
      <c r="F48" s="932"/>
      <c r="G48" s="932"/>
      <c r="H48" s="932"/>
      <c r="I48" s="932"/>
      <c r="J48" s="932"/>
      <c r="K48" s="932"/>
    </row>
    <row r="49" spans="2:11">
      <c r="B49" s="929"/>
      <c r="C49" s="929"/>
      <c r="D49" s="929"/>
      <c r="E49" s="929"/>
      <c r="F49" s="929"/>
      <c r="G49" s="929"/>
      <c r="H49" s="929"/>
      <c r="I49" s="929"/>
      <c r="J49" s="932"/>
      <c r="K49" s="932"/>
    </row>
    <row r="50" spans="2:11">
      <c r="B50" s="928"/>
      <c r="C50" s="928"/>
      <c r="D50" s="928"/>
      <c r="E50" s="928"/>
      <c r="F50" s="928"/>
      <c r="G50" s="928"/>
      <c r="H50" s="928"/>
      <c r="I50" s="928"/>
      <c r="J50" s="928"/>
      <c r="K50" s="928"/>
    </row>
    <row r="51" spans="2:11" ht="60" customHeight="1">
      <c r="B51" s="928"/>
      <c r="C51" s="928"/>
      <c r="D51" s="928"/>
      <c r="E51" s="928"/>
      <c r="F51" s="928"/>
      <c r="G51" s="928"/>
      <c r="H51" s="928"/>
      <c r="I51" s="928"/>
      <c r="J51" s="928"/>
      <c r="K51" s="928"/>
    </row>
    <row r="52" spans="2:11">
      <c r="B52" s="928"/>
      <c r="C52" s="928"/>
      <c r="D52" s="928"/>
      <c r="E52" s="928"/>
      <c r="F52" s="928"/>
      <c r="G52" s="928"/>
      <c r="H52" s="928"/>
      <c r="I52" s="928"/>
      <c r="J52" s="928"/>
      <c r="K52" s="928"/>
    </row>
    <row r="53" spans="2:11">
      <c r="B53" s="928"/>
      <c r="C53" s="928"/>
      <c r="D53" s="928"/>
      <c r="E53" s="928"/>
      <c r="F53" s="928"/>
      <c r="G53" s="928"/>
      <c r="H53" s="928"/>
      <c r="I53" s="928"/>
      <c r="J53" s="928"/>
      <c r="K53" s="928"/>
    </row>
    <row r="54" spans="2:11" ht="24" customHeight="1">
      <c r="B54" s="928"/>
      <c r="C54" s="928"/>
      <c r="D54" s="928"/>
      <c r="E54" s="928"/>
      <c r="F54" s="928"/>
      <c r="G54" s="928"/>
      <c r="H54" s="928"/>
      <c r="I54" s="928"/>
      <c r="J54" s="928"/>
      <c r="K54" s="928"/>
    </row>
    <row r="55" spans="2:11" ht="24" customHeight="1">
      <c r="B55" s="928"/>
      <c r="C55" s="928"/>
      <c r="D55" s="928"/>
      <c r="E55" s="928"/>
      <c r="F55" s="928"/>
      <c r="G55" s="928"/>
      <c r="H55" s="928"/>
      <c r="I55" s="928"/>
      <c r="J55" s="928"/>
      <c r="K55" s="928"/>
    </row>
    <row r="56" spans="2:11">
      <c r="B56" s="929"/>
      <c r="C56" s="929"/>
      <c r="D56" s="929"/>
      <c r="E56" s="929"/>
      <c r="F56" s="929"/>
      <c r="G56" s="929"/>
      <c r="H56" s="929"/>
      <c r="I56" s="929"/>
      <c r="J56" s="932"/>
      <c r="K56" s="932"/>
    </row>
    <row r="57" spans="2:11">
      <c r="B57" s="928"/>
      <c r="C57" s="928"/>
      <c r="D57" s="928"/>
      <c r="E57" s="928"/>
      <c r="F57" s="928"/>
      <c r="G57" s="928"/>
      <c r="H57" s="928"/>
      <c r="I57" s="928"/>
      <c r="J57" s="928"/>
      <c r="K57" s="928"/>
    </row>
    <row r="58" spans="2:11" ht="24" customHeight="1">
      <c r="B58" s="927"/>
      <c r="C58" s="927"/>
      <c r="D58" s="927"/>
      <c r="E58" s="927"/>
      <c r="F58" s="927"/>
      <c r="G58" s="927"/>
      <c r="H58" s="927"/>
      <c r="I58" s="927"/>
      <c r="J58" s="927"/>
      <c r="K58" s="927"/>
    </row>
    <row r="59" spans="2:11" ht="24" customHeight="1">
      <c r="B59" s="927"/>
      <c r="C59" s="927"/>
      <c r="D59" s="927"/>
      <c r="E59" s="927"/>
      <c r="F59" s="927"/>
      <c r="G59" s="927"/>
      <c r="H59" s="927"/>
      <c r="I59" s="927"/>
      <c r="J59" s="927"/>
      <c r="K59" s="927"/>
    </row>
  </sheetData>
  <mergeCells count="24">
    <mergeCell ref="B4:E4"/>
    <mergeCell ref="G7:G9"/>
    <mergeCell ref="H7:H9"/>
    <mergeCell ref="I7:I9"/>
    <mergeCell ref="D8:E8"/>
    <mergeCell ref="F8:F9"/>
    <mergeCell ref="C7:F7"/>
    <mergeCell ref="B54:K54"/>
    <mergeCell ref="B55:K55"/>
    <mergeCell ref="B47:I47"/>
    <mergeCell ref="J47:K47"/>
    <mergeCell ref="B48:I48"/>
    <mergeCell ref="J48:K48"/>
    <mergeCell ref="B49:I49"/>
    <mergeCell ref="J49:K49"/>
    <mergeCell ref="B50:K50"/>
    <mergeCell ref="B51:K51"/>
    <mergeCell ref="B52:K52"/>
    <mergeCell ref="B53:K53"/>
    <mergeCell ref="B56:I56"/>
    <mergeCell ref="J56:K56"/>
    <mergeCell ref="B57:K57"/>
    <mergeCell ref="B58:K58"/>
    <mergeCell ref="B59:K59"/>
  </mergeCells>
  <phoneticPr fontId="8" type="noConversion"/>
  <hyperlinks>
    <hyperlink ref="A1" location="Index!B5" display="&lt;- back" xr:uid="{E4A7FADA-0918-4667-A542-CD7277E3C696}"/>
  </hyperlink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9FF88-8734-4DA9-8DE0-24D90A2F6317}">
  <dimension ref="A1:J47"/>
  <sheetViews>
    <sheetView showGridLines="0" zoomScale="80" zoomScaleNormal="80" workbookViewId="0"/>
  </sheetViews>
  <sheetFormatPr defaultColWidth="9.109375" defaultRowHeight="13.2"/>
  <cols>
    <col min="1" max="1" width="5.5546875" style="270" customWidth="1"/>
    <col min="2" max="2" width="50.77734375" style="270" customWidth="1"/>
    <col min="3" max="8" width="19.33203125" style="270" customWidth="1"/>
    <col min="9" max="16384" width="9.109375" style="270"/>
  </cols>
  <sheetData>
    <row r="1" spans="1:10">
      <c r="A1" s="38" t="s">
        <v>991</v>
      </c>
    </row>
    <row r="3" spans="1:10" ht="24" customHeight="1">
      <c r="A3" s="83" t="s">
        <v>1224</v>
      </c>
      <c r="B3" s="52"/>
      <c r="C3" s="52"/>
      <c r="D3" s="52"/>
      <c r="E3" s="52"/>
      <c r="F3" s="52"/>
      <c r="G3" s="52"/>
      <c r="H3" s="52"/>
      <c r="I3" s="52"/>
      <c r="J3" s="52"/>
    </row>
    <row r="4" spans="1:10">
      <c r="A4" s="968"/>
      <c r="B4" s="968"/>
      <c r="C4" s="968"/>
      <c r="D4" s="968"/>
      <c r="E4" s="968"/>
      <c r="F4" s="932"/>
      <c r="G4" s="932"/>
      <c r="H4" s="932"/>
      <c r="I4" s="932"/>
      <c r="J4" s="932"/>
    </row>
    <row r="5" spans="1:10">
      <c r="F5" s="319"/>
      <c r="G5" s="319"/>
      <c r="H5" s="43" t="s">
        <v>993</v>
      </c>
      <c r="I5" s="319"/>
      <c r="J5" s="319"/>
    </row>
    <row r="6" spans="1:10">
      <c r="C6" s="286" t="s">
        <v>58</v>
      </c>
      <c r="D6" s="286" t="s">
        <v>57</v>
      </c>
      <c r="E6" s="286" t="s">
        <v>56</v>
      </c>
      <c r="F6" s="286" t="s">
        <v>59</v>
      </c>
      <c r="G6" s="286" t="s">
        <v>60</v>
      </c>
      <c r="H6" s="286" t="s">
        <v>107</v>
      </c>
      <c r="I6" s="319"/>
      <c r="J6" s="319"/>
    </row>
    <row r="7" spans="1:10" ht="27" customHeight="1">
      <c r="A7" s="23"/>
      <c r="B7" s="332"/>
      <c r="C7" s="960" t="s">
        <v>446</v>
      </c>
      <c r="D7" s="961"/>
      <c r="E7" s="961"/>
      <c r="F7" s="961"/>
      <c r="G7" s="959" t="s">
        <v>466</v>
      </c>
      <c r="H7" s="959" t="s">
        <v>468</v>
      </c>
      <c r="I7" s="969"/>
      <c r="J7" s="969"/>
    </row>
    <row r="8" spans="1:10" ht="27" customHeight="1">
      <c r="B8" s="322"/>
      <c r="C8" s="612"/>
      <c r="D8" s="960" t="s">
        <v>1226</v>
      </c>
      <c r="E8" s="961"/>
      <c r="F8" s="959" t="s">
        <v>1243</v>
      </c>
      <c r="G8" s="959"/>
      <c r="H8" s="959"/>
      <c r="I8" s="969"/>
      <c r="J8" s="969"/>
    </row>
    <row r="9" spans="1:10" ht="27" customHeight="1">
      <c r="A9" s="333"/>
      <c r="B9" s="334"/>
      <c r="C9" s="611"/>
      <c r="D9" s="342"/>
      <c r="E9" s="343" t="s">
        <v>457</v>
      </c>
      <c r="F9" s="959"/>
      <c r="G9" s="959"/>
      <c r="H9" s="959"/>
      <c r="I9" s="969"/>
      <c r="J9" s="969"/>
    </row>
    <row r="10" spans="1:10" ht="15" customHeight="1">
      <c r="A10" s="335" t="s">
        <v>214</v>
      </c>
      <c r="B10" s="336" t="s">
        <v>471</v>
      </c>
      <c r="C10" s="327">
        <v>1866.2258253399998</v>
      </c>
      <c r="D10" s="327">
        <v>87.855585129999994</v>
      </c>
      <c r="E10" s="327">
        <v>87.855585129999994</v>
      </c>
      <c r="F10" s="327">
        <v>1866.2258253399998</v>
      </c>
      <c r="G10" s="327">
        <v>-71.19737988</v>
      </c>
      <c r="H10" s="327">
        <v>0</v>
      </c>
      <c r="I10" s="932"/>
      <c r="J10" s="932"/>
    </row>
    <row r="11" spans="1:10" ht="15" customHeight="1">
      <c r="A11" s="337" t="s">
        <v>216</v>
      </c>
      <c r="B11" s="336" t="s">
        <v>472</v>
      </c>
      <c r="C11" s="327">
        <v>633.88963796000007</v>
      </c>
      <c r="D11" s="327">
        <v>3.45833732</v>
      </c>
      <c r="E11" s="327">
        <v>3.45833732</v>
      </c>
      <c r="F11" s="327">
        <v>633.88963796000007</v>
      </c>
      <c r="G11" s="327">
        <v>-5.4838641100000007</v>
      </c>
      <c r="H11" s="327">
        <v>0</v>
      </c>
      <c r="I11" s="932"/>
      <c r="J11" s="932"/>
    </row>
    <row r="12" spans="1:10" ht="15" customHeight="1">
      <c r="A12" s="337" t="s">
        <v>416</v>
      </c>
      <c r="B12" s="336" t="s">
        <v>473</v>
      </c>
      <c r="C12" s="327">
        <v>18928.715371480001</v>
      </c>
      <c r="D12" s="327">
        <v>616.36675033000006</v>
      </c>
      <c r="E12" s="327">
        <v>616.36675033000006</v>
      </c>
      <c r="F12" s="327">
        <v>18928.65585014</v>
      </c>
      <c r="G12" s="327">
        <v>-418.72183089999999</v>
      </c>
      <c r="H12" s="327">
        <v>0</v>
      </c>
      <c r="I12" s="932"/>
      <c r="J12" s="932"/>
    </row>
    <row r="13" spans="1:10" ht="15" customHeight="1">
      <c r="A13" s="337" t="s">
        <v>418</v>
      </c>
      <c r="B13" s="336" t="s">
        <v>474</v>
      </c>
      <c r="C13" s="327">
        <v>4317.0849463999994</v>
      </c>
      <c r="D13" s="327">
        <v>22.550742399999997</v>
      </c>
      <c r="E13" s="327">
        <v>22.550742399999997</v>
      </c>
      <c r="F13" s="327">
        <v>4317.07135036</v>
      </c>
      <c r="G13" s="327">
        <v>-49.273508149999998</v>
      </c>
      <c r="H13" s="327">
        <v>0</v>
      </c>
      <c r="I13" s="932"/>
      <c r="J13" s="932"/>
    </row>
    <row r="14" spans="1:10" ht="15" customHeight="1">
      <c r="A14" s="337" t="s">
        <v>420</v>
      </c>
      <c r="B14" s="336" t="s">
        <v>475</v>
      </c>
      <c r="C14" s="327">
        <v>789.15839889999995</v>
      </c>
      <c r="D14" s="167">
        <v>6.5263418499999997</v>
      </c>
      <c r="E14" s="167">
        <v>6.5263418499999997</v>
      </c>
      <c r="F14" s="327">
        <v>789.15839889999995</v>
      </c>
      <c r="G14" s="327">
        <v>-20.713987230000001</v>
      </c>
      <c r="H14" s="327">
        <v>0</v>
      </c>
      <c r="I14" s="932"/>
      <c r="J14" s="932"/>
    </row>
    <row r="15" spans="1:10" ht="15" customHeight="1">
      <c r="A15" s="337" t="s">
        <v>422</v>
      </c>
      <c r="B15" s="336" t="s">
        <v>476</v>
      </c>
      <c r="C15" s="327">
        <v>9582.5193939000001</v>
      </c>
      <c r="D15" s="327">
        <v>406.22423244999999</v>
      </c>
      <c r="E15" s="327">
        <v>406.22423244999999</v>
      </c>
      <c r="F15" s="327">
        <v>9570.8411530899994</v>
      </c>
      <c r="G15" s="327">
        <v>-296.45833406000003</v>
      </c>
      <c r="H15" s="327">
        <v>0</v>
      </c>
      <c r="I15" s="932"/>
      <c r="J15" s="932"/>
    </row>
    <row r="16" spans="1:10" ht="15" customHeight="1">
      <c r="A16" s="337" t="s">
        <v>424</v>
      </c>
      <c r="B16" s="336" t="s">
        <v>477</v>
      </c>
      <c r="C16" s="327">
        <v>13094.94633314</v>
      </c>
      <c r="D16" s="327">
        <v>413.56923473000001</v>
      </c>
      <c r="E16" s="327">
        <v>413.56923473000001</v>
      </c>
      <c r="F16" s="327">
        <v>13094.94633314</v>
      </c>
      <c r="G16" s="327">
        <v>-434.62605152999998</v>
      </c>
      <c r="H16" s="327">
        <v>0</v>
      </c>
      <c r="I16" s="932"/>
      <c r="J16" s="932"/>
    </row>
    <row r="17" spans="1:10" ht="15" customHeight="1">
      <c r="A17" s="337" t="s">
        <v>425</v>
      </c>
      <c r="B17" s="336" t="s">
        <v>478</v>
      </c>
      <c r="C17" s="327">
        <v>4496.4639067099997</v>
      </c>
      <c r="D17" s="327">
        <v>95.094481489999993</v>
      </c>
      <c r="E17" s="327">
        <v>95.094481489999993</v>
      </c>
      <c r="F17" s="327">
        <v>4496.4639067099997</v>
      </c>
      <c r="G17" s="327">
        <v>-96.243837630000002</v>
      </c>
      <c r="H17" s="327">
        <v>0</v>
      </c>
      <c r="I17" s="932"/>
      <c r="J17" s="932"/>
    </row>
    <row r="18" spans="1:10" ht="15" customHeight="1">
      <c r="A18" s="335" t="s">
        <v>427</v>
      </c>
      <c r="B18" s="336" t="s">
        <v>479</v>
      </c>
      <c r="C18" s="327">
        <v>4832.0774729799996</v>
      </c>
      <c r="D18" s="327">
        <v>232.85496384000001</v>
      </c>
      <c r="E18" s="327">
        <v>232.85496384000001</v>
      </c>
      <c r="F18" s="327">
        <v>4832.0740057100002</v>
      </c>
      <c r="G18" s="327">
        <v>-172.34181407</v>
      </c>
      <c r="H18" s="327">
        <v>0</v>
      </c>
      <c r="I18" s="932"/>
      <c r="J18" s="932"/>
    </row>
    <row r="19" spans="1:10" ht="15" customHeight="1">
      <c r="A19" s="337" t="s">
        <v>429</v>
      </c>
      <c r="B19" s="277" t="s">
        <v>480</v>
      </c>
      <c r="C19" s="278">
        <v>2216.7158971199997</v>
      </c>
      <c r="D19" s="278">
        <v>27.62865614</v>
      </c>
      <c r="E19" s="278">
        <v>27.62865614</v>
      </c>
      <c r="F19" s="278">
        <v>2216.7158971199997</v>
      </c>
      <c r="G19" s="278">
        <v>-30.733910379999998</v>
      </c>
      <c r="H19" s="278">
        <v>0</v>
      </c>
      <c r="I19" s="934"/>
      <c r="J19" s="934"/>
    </row>
    <row r="20" spans="1:10" ht="15" customHeight="1">
      <c r="A20" s="337" t="s">
        <v>430</v>
      </c>
      <c r="B20" s="338" t="s">
        <v>482</v>
      </c>
      <c r="C20" s="278">
        <v>347.92570204999998</v>
      </c>
      <c r="D20" s="278">
        <v>9.3640274100000003</v>
      </c>
      <c r="E20" s="278">
        <v>9.3640274100000003</v>
      </c>
      <c r="F20" s="278">
        <v>347.92570204999998</v>
      </c>
      <c r="G20" s="278">
        <v>-4.2688886699999999</v>
      </c>
      <c r="H20" s="278">
        <v>0</v>
      </c>
      <c r="I20" s="934"/>
      <c r="J20" s="934"/>
    </row>
    <row r="21" spans="1:10" ht="15" customHeight="1">
      <c r="A21" s="337" t="s">
        <v>431</v>
      </c>
      <c r="B21" s="339" t="s">
        <v>481</v>
      </c>
      <c r="C21" s="278">
        <v>32429.826282009999</v>
      </c>
      <c r="D21" s="278">
        <v>885.48171921000005</v>
      </c>
      <c r="E21" s="278">
        <v>885.48171921000005</v>
      </c>
      <c r="F21" s="278">
        <v>32415.497264639998</v>
      </c>
      <c r="G21" s="278">
        <v>-564.9535953300001</v>
      </c>
      <c r="H21" s="278">
        <v>0</v>
      </c>
      <c r="I21" s="272"/>
      <c r="J21" s="272"/>
    </row>
    <row r="22" spans="1:10" ht="15" customHeight="1">
      <c r="A22" s="335" t="s">
        <v>432</v>
      </c>
      <c r="B22" s="336" t="s">
        <v>483</v>
      </c>
      <c r="C22" s="327">
        <v>3845.8228204499997</v>
      </c>
      <c r="D22" s="327">
        <v>94.930875510000007</v>
      </c>
      <c r="E22" s="327">
        <v>94.930875510000007</v>
      </c>
      <c r="F22" s="327">
        <v>3845.8228204499997</v>
      </c>
      <c r="G22" s="327">
        <v>-66.567465609999999</v>
      </c>
      <c r="H22" s="327">
        <v>0</v>
      </c>
      <c r="I22" s="932"/>
      <c r="J22" s="932"/>
    </row>
    <row r="23" spans="1:10" ht="15" customHeight="1">
      <c r="A23" s="337" t="s">
        <v>433</v>
      </c>
      <c r="B23" s="277" t="s">
        <v>484</v>
      </c>
      <c r="C23" s="278">
        <v>1994.8784440999998</v>
      </c>
      <c r="D23" s="278">
        <v>64.925457659999992</v>
      </c>
      <c r="E23" s="278">
        <v>64.925457659999992</v>
      </c>
      <c r="F23" s="278">
        <v>1994.5506642</v>
      </c>
      <c r="G23" s="278">
        <v>-45.44503684</v>
      </c>
      <c r="H23" s="278">
        <v>-0.32777990000000001</v>
      </c>
      <c r="I23" s="934"/>
      <c r="J23" s="934"/>
    </row>
    <row r="24" spans="1:10" ht="15" customHeight="1">
      <c r="A24" s="337" t="s">
        <v>434</v>
      </c>
      <c r="B24" s="338" t="s">
        <v>485</v>
      </c>
      <c r="C24" s="278">
        <v>160.66132141</v>
      </c>
      <c r="D24" s="278">
        <v>9.515171E-2</v>
      </c>
      <c r="E24" s="278">
        <v>9.515171E-2</v>
      </c>
      <c r="F24" s="278">
        <v>160.66132141</v>
      </c>
      <c r="G24" s="278">
        <v>-5.5373893499999998</v>
      </c>
      <c r="H24" s="278">
        <v>0</v>
      </c>
      <c r="I24" s="934"/>
      <c r="J24" s="934"/>
    </row>
    <row r="25" spans="1:10" ht="15" customHeight="1">
      <c r="A25" s="337" t="s">
        <v>435</v>
      </c>
      <c r="B25" s="339" t="s">
        <v>486</v>
      </c>
      <c r="C25" s="278">
        <v>91.927705779999997</v>
      </c>
      <c r="D25" s="278">
        <v>1.41711817</v>
      </c>
      <c r="E25" s="278">
        <v>1.41711817</v>
      </c>
      <c r="F25" s="278">
        <v>91.927705779999997</v>
      </c>
      <c r="G25" s="278">
        <v>-3.3586305400000001</v>
      </c>
      <c r="H25" s="278">
        <v>0</v>
      </c>
      <c r="I25" s="272"/>
      <c r="J25" s="272"/>
    </row>
    <row r="26" spans="1:10" ht="15" customHeight="1">
      <c r="A26" s="335" t="s">
        <v>436</v>
      </c>
      <c r="B26" s="336" t="s">
        <v>487</v>
      </c>
      <c r="C26" s="327">
        <v>1022.0927044</v>
      </c>
      <c r="D26" s="327">
        <v>6.6020209400000001</v>
      </c>
      <c r="E26" s="327">
        <v>6.6020209400000001</v>
      </c>
      <c r="F26" s="327">
        <v>1022.0811546</v>
      </c>
      <c r="G26" s="327">
        <v>-18.609405890000001</v>
      </c>
      <c r="H26" s="327">
        <v>0</v>
      </c>
      <c r="I26" s="932"/>
      <c r="J26" s="932"/>
    </row>
    <row r="27" spans="1:10" ht="15" customHeight="1">
      <c r="A27" s="337" t="s">
        <v>437</v>
      </c>
      <c r="B27" s="277" t="s">
        <v>488</v>
      </c>
      <c r="C27" s="278">
        <v>771.92884982999999</v>
      </c>
      <c r="D27" s="278">
        <v>11.629398439999999</v>
      </c>
      <c r="E27" s="278">
        <v>11.629398439999999</v>
      </c>
      <c r="F27" s="278">
        <v>771.92884982999999</v>
      </c>
      <c r="G27" s="278">
        <v>-18.55467165</v>
      </c>
      <c r="H27" s="278">
        <v>0</v>
      </c>
      <c r="I27" s="934"/>
      <c r="J27" s="934"/>
    </row>
    <row r="28" spans="1:10" ht="15" customHeight="1">
      <c r="A28" s="337" t="s">
        <v>438</v>
      </c>
      <c r="B28" s="277" t="s">
        <v>489</v>
      </c>
      <c r="C28" s="278">
        <v>357.87679048000001</v>
      </c>
      <c r="D28" s="278">
        <v>7.6761048600000006</v>
      </c>
      <c r="E28" s="278">
        <v>7.6761048600000006</v>
      </c>
      <c r="F28" s="278">
        <v>357.87679048000001</v>
      </c>
      <c r="G28" s="278">
        <v>-8.0804571500000009</v>
      </c>
      <c r="H28" s="278">
        <v>0</v>
      </c>
      <c r="I28" s="934"/>
      <c r="J28" s="934"/>
    </row>
    <row r="29" spans="1:10" ht="15" customHeight="1">
      <c r="A29" s="348" t="s">
        <v>439</v>
      </c>
      <c r="B29" s="340" t="s">
        <v>26</v>
      </c>
      <c r="C29" s="341">
        <v>101780.73780444</v>
      </c>
      <c r="D29" s="278">
        <v>2994.2511995900009</v>
      </c>
      <c r="E29" s="278">
        <v>2994.2511995900009</v>
      </c>
      <c r="F29" s="278">
        <v>101754.31463191001</v>
      </c>
      <c r="G29" s="278">
        <v>-2331.1700589700004</v>
      </c>
      <c r="H29" s="278">
        <v>-0.32777990000000001</v>
      </c>
      <c r="I29" s="934"/>
      <c r="J29" s="934"/>
    </row>
    <row r="30" spans="1:10">
      <c r="B30" s="284"/>
      <c r="C30" s="284"/>
      <c r="D30" s="284"/>
      <c r="E30" s="284"/>
      <c r="F30" s="935"/>
      <c r="G30" s="935"/>
      <c r="H30" s="935"/>
      <c r="I30" s="935"/>
      <c r="J30" s="272"/>
    </row>
    <row r="31" spans="1:10">
      <c r="A31" s="965"/>
      <c r="B31" s="965"/>
      <c r="C31" s="965"/>
      <c r="D31" s="965"/>
      <c r="F31" s="966"/>
      <c r="G31" s="966"/>
      <c r="H31" s="966"/>
      <c r="I31" s="966"/>
      <c r="J31" s="319"/>
    </row>
    <row r="32" spans="1:10">
      <c r="F32" s="966"/>
      <c r="G32" s="966"/>
      <c r="H32" s="966"/>
      <c r="I32" s="966"/>
      <c r="J32" s="319"/>
    </row>
    <row r="33" spans="1:10">
      <c r="A33" s="965"/>
      <c r="B33" s="965"/>
      <c r="C33" s="965"/>
      <c r="D33" s="965"/>
      <c r="F33" s="966"/>
      <c r="G33" s="966"/>
      <c r="H33" s="966"/>
      <c r="I33" s="966"/>
      <c r="J33" s="319"/>
    </row>
    <row r="34" spans="1:10">
      <c r="A34" s="967"/>
      <c r="B34" s="967"/>
      <c r="C34" s="967"/>
      <c r="D34" s="967"/>
      <c r="E34" s="967"/>
      <c r="F34" s="967"/>
      <c r="G34" s="967"/>
      <c r="H34" s="967"/>
      <c r="I34" s="967"/>
      <c r="J34" s="319"/>
    </row>
    <row r="35" spans="1:10">
      <c r="A35" s="928"/>
      <c r="B35" s="928"/>
      <c r="C35" s="928"/>
      <c r="D35" s="928"/>
      <c r="E35" s="928"/>
      <c r="F35" s="928"/>
      <c r="G35" s="928"/>
      <c r="H35" s="928"/>
      <c r="I35" s="928"/>
      <c r="J35" s="932"/>
    </row>
    <row r="36" spans="1:10">
      <c r="A36" s="927"/>
      <c r="B36" s="927"/>
      <c r="C36" s="927"/>
      <c r="D36" s="927"/>
      <c r="E36" s="927"/>
      <c r="F36" s="927"/>
      <c r="G36" s="927"/>
      <c r="H36" s="927"/>
      <c r="I36" s="927"/>
      <c r="J36" s="932"/>
    </row>
    <row r="37" spans="1:10">
      <c r="A37" s="928"/>
      <c r="B37" s="928"/>
      <c r="C37" s="928"/>
      <c r="D37" s="928"/>
      <c r="E37" s="928"/>
      <c r="F37" s="928"/>
      <c r="G37" s="928"/>
      <c r="H37" s="928"/>
      <c r="I37" s="928"/>
      <c r="J37" s="932"/>
    </row>
    <row r="38" spans="1:10">
      <c r="A38" s="928"/>
      <c r="B38" s="928"/>
      <c r="C38" s="928"/>
      <c r="D38" s="928"/>
      <c r="E38" s="928"/>
      <c r="F38" s="928"/>
      <c r="G38" s="928"/>
      <c r="H38" s="928"/>
      <c r="I38" s="928"/>
      <c r="J38" s="932"/>
    </row>
    <row r="39" spans="1:10">
      <c r="A39" s="928"/>
      <c r="B39" s="928"/>
      <c r="C39" s="928"/>
      <c r="D39" s="928"/>
      <c r="E39" s="928"/>
      <c r="F39" s="928"/>
      <c r="G39" s="928"/>
      <c r="H39" s="928"/>
      <c r="I39" s="928"/>
      <c r="J39" s="932"/>
    </row>
    <row r="40" spans="1:10">
      <c r="A40" s="928"/>
      <c r="B40" s="928"/>
      <c r="C40" s="928"/>
      <c r="D40" s="928"/>
      <c r="E40" s="928"/>
      <c r="F40" s="928"/>
      <c r="G40" s="928"/>
      <c r="H40" s="928"/>
      <c r="I40" s="928"/>
      <c r="J40" s="932"/>
    </row>
    <row r="41" spans="1:10">
      <c r="A41" s="927"/>
      <c r="B41" s="927"/>
      <c r="C41" s="927"/>
      <c r="D41" s="927"/>
      <c r="E41" s="927"/>
      <c r="F41" s="927"/>
      <c r="G41" s="927"/>
      <c r="H41" s="927"/>
      <c r="I41" s="927"/>
      <c r="J41" s="932"/>
    </row>
    <row r="42" spans="1:10">
      <c r="A42" s="965"/>
      <c r="B42" s="965"/>
      <c r="C42" s="965"/>
      <c r="D42" s="965"/>
      <c r="F42" s="319"/>
      <c r="H42" s="966"/>
      <c r="I42" s="966"/>
      <c r="J42" s="966"/>
    </row>
    <row r="43" spans="1:10">
      <c r="A43" s="927"/>
      <c r="B43" s="927"/>
      <c r="C43" s="927"/>
      <c r="D43" s="927"/>
      <c r="E43" s="927"/>
      <c r="F43" s="927"/>
      <c r="G43" s="927"/>
      <c r="H43" s="927"/>
      <c r="I43" s="927"/>
      <c r="J43" s="932"/>
    </row>
    <row r="44" spans="1:10">
      <c r="A44" s="927"/>
      <c r="B44" s="927"/>
      <c r="C44" s="927"/>
      <c r="D44" s="927"/>
      <c r="E44" s="927"/>
      <c r="F44" s="927"/>
      <c r="G44" s="927"/>
      <c r="H44" s="927"/>
      <c r="I44" s="927"/>
      <c r="J44" s="932"/>
    </row>
    <row r="45" spans="1:10">
      <c r="A45" s="927"/>
      <c r="B45" s="927"/>
      <c r="C45" s="927"/>
      <c r="D45" s="927"/>
      <c r="E45" s="927"/>
      <c r="F45" s="927"/>
      <c r="G45" s="927"/>
      <c r="H45" s="927"/>
      <c r="I45" s="927"/>
      <c r="J45" s="932"/>
    </row>
    <row r="46" spans="1:10">
      <c r="A46" s="927"/>
      <c r="B46" s="927"/>
      <c r="C46" s="927"/>
      <c r="D46" s="927"/>
      <c r="E46" s="927"/>
      <c r="F46" s="927"/>
      <c r="G46" s="927"/>
      <c r="H46" s="927"/>
      <c r="I46" s="927"/>
      <c r="J46" s="932"/>
    </row>
    <row r="47" spans="1:10">
      <c r="A47" s="318"/>
    </row>
  </sheetData>
  <mergeCells count="55">
    <mergeCell ref="I15:J15"/>
    <mergeCell ref="A4:E4"/>
    <mergeCell ref="F4:J4"/>
    <mergeCell ref="C7:F7"/>
    <mergeCell ref="G7:G9"/>
    <mergeCell ref="H7:H9"/>
    <mergeCell ref="I7:J9"/>
    <mergeCell ref="D8:E8"/>
    <mergeCell ref="F8:F9"/>
    <mergeCell ref="I10:J10"/>
    <mergeCell ref="I11:J11"/>
    <mergeCell ref="I12:J12"/>
    <mergeCell ref="I13:J13"/>
    <mergeCell ref="I14:J14"/>
    <mergeCell ref="I29:J29"/>
    <mergeCell ref="I16:J16"/>
    <mergeCell ref="I17:J17"/>
    <mergeCell ref="I18:J18"/>
    <mergeCell ref="I19:J19"/>
    <mergeCell ref="I20:J20"/>
    <mergeCell ref="I22:J22"/>
    <mergeCell ref="I23:J23"/>
    <mergeCell ref="I24:J24"/>
    <mergeCell ref="I26:J26"/>
    <mergeCell ref="I27:J27"/>
    <mergeCell ref="I28:J28"/>
    <mergeCell ref="J35:J36"/>
    <mergeCell ref="A36:I36"/>
    <mergeCell ref="F30:G30"/>
    <mergeCell ref="H30:I30"/>
    <mergeCell ref="A31:D31"/>
    <mergeCell ref="F31:G31"/>
    <mergeCell ref="H31:I31"/>
    <mergeCell ref="F32:G32"/>
    <mergeCell ref="H32:I32"/>
    <mergeCell ref="A33:D33"/>
    <mergeCell ref="F33:G33"/>
    <mergeCell ref="H33:I33"/>
    <mergeCell ref="A34:I34"/>
    <mergeCell ref="A35:I35"/>
    <mergeCell ref="A45:I45"/>
    <mergeCell ref="J45:J46"/>
    <mergeCell ref="A46:I46"/>
    <mergeCell ref="A37:I37"/>
    <mergeCell ref="J37:J39"/>
    <mergeCell ref="A38:I38"/>
    <mergeCell ref="A39:I39"/>
    <mergeCell ref="A40:I40"/>
    <mergeCell ref="J40:J41"/>
    <mergeCell ref="A41:I41"/>
    <mergeCell ref="A42:D42"/>
    <mergeCell ref="H42:J42"/>
    <mergeCell ref="A43:I43"/>
    <mergeCell ref="J43:J44"/>
    <mergeCell ref="A44:I44"/>
  </mergeCells>
  <hyperlinks>
    <hyperlink ref="A1" location="Index!B5" display="&lt;- back" xr:uid="{4853780C-8DCC-4DE0-9682-CCDA3E936658}"/>
  </hyperlinks>
  <pageMargins left="0.7" right="0.7" top="0.75" bottom="0.75" header="0.3" footer="0.3"/>
  <pageSetup paperSize="9" orientation="portrait" horizontalDpi="200" verticalDpi="200" copies="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DEB89-B53D-4DD5-AEE8-326210166573}">
  <dimension ref="A1:E41"/>
  <sheetViews>
    <sheetView showGridLines="0" zoomScale="80" zoomScaleNormal="80" workbookViewId="0"/>
  </sheetViews>
  <sheetFormatPr defaultColWidth="20.5546875" defaultRowHeight="13.2"/>
  <cols>
    <col min="1" max="1" width="6.44140625" style="158" customWidth="1"/>
    <col min="2" max="2" width="37.5546875" style="158" customWidth="1"/>
    <col min="3" max="3" width="22.5546875" style="158" bestFit="1" customWidth="1"/>
    <col min="4" max="16384" width="20.5546875" style="158"/>
  </cols>
  <sheetData>
    <row r="1" spans="1:4">
      <c r="A1" s="38" t="s">
        <v>991</v>
      </c>
    </row>
    <row r="3" spans="1:4" ht="24" customHeight="1">
      <c r="A3" s="83" t="s">
        <v>1244</v>
      </c>
      <c r="B3" s="52"/>
      <c r="C3" s="52"/>
      <c r="D3" s="52"/>
    </row>
    <row r="5" spans="1:4">
      <c r="D5" s="43" t="s">
        <v>993</v>
      </c>
    </row>
    <row r="6" spans="1:4">
      <c r="C6" s="212" t="s">
        <v>58</v>
      </c>
      <c r="D6" s="212" t="s">
        <v>57</v>
      </c>
    </row>
    <row r="7" spans="1:4" ht="27.6" customHeight="1">
      <c r="A7" s="23"/>
      <c r="B7" s="332"/>
      <c r="C7" s="971" t="s">
        <v>981</v>
      </c>
      <c r="D7" s="971"/>
    </row>
    <row r="8" spans="1:4" ht="27.6" customHeight="1">
      <c r="A8" s="159"/>
      <c r="B8" s="160"/>
      <c r="C8" s="30" t="s">
        <v>490</v>
      </c>
      <c r="D8" s="30" t="s">
        <v>491</v>
      </c>
    </row>
    <row r="9" spans="1:4" ht="15" customHeight="1">
      <c r="A9" s="343" t="s">
        <v>214</v>
      </c>
      <c r="B9" s="12" t="s">
        <v>492</v>
      </c>
      <c r="C9" s="327">
        <v>2.3725543</v>
      </c>
      <c r="D9" s="327">
        <v>-0.30193621000000004</v>
      </c>
    </row>
    <row r="10" spans="1:4" ht="15" customHeight="1">
      <c r="A10" s="343" t="s">
        <v>216</v>
      </c>
      <c r="B10" s="12" t="s">
        <v>982</v>
      </c>
      <c r="C10" s="327">
        <v>58.072362729999995</v>
      </c>
      <c r="D10" s="327">
        <v>-31.73799318</v>
      </c>
    </row>
    <row r="11" spans="1:4" ht="15" customHeight="1">
      <c r="A11" s="349" t="s">
        <v>416</v>
      </c>
      <c r="B11" s="617" t="s">
        <v>493</v>
      </c>
      <c r="C11" s="327">
        <v>29.676652730000001</v>
      </c>
      <c r="D11" s="327">
        <v>-16.81666366</v>
      </c>
    </row>
    <row r="12" spans="1:4" ht="15" customHeight="1">
      <c r="A12" s="349" t="s">
        <v>418</v>
      </c>
      <c r="B12" s="617" t="s">
        <v>494</v>
      </c>
      <c r="C12" s="327">
        <v>21.740373890000001</v>
      </c>
      <c r="D12" s="327">
        <v>-11.36219301</v>
      </c>
    </row>
    <row r="13" spans="1:4" ht="15" customHeight="1">
      <c r="A13" s="349" t="s">
        <v>420</v>
      </c>
      <c r="B13" s="617" t="s">
        <v>495</v>
      </c>
      <c r="C13" s="327">
        <v>1.7620778300000002</v>
      </c>
      <c r="D13" s="327">
        <v>-0.29588813000000003</v>
      </c>
    </row>
    <row r="14" spans="1:4" ht="15" customHeight="1">
      <c r="A14" s="349" t="s">
        <v>422</v>
      </c>
      <c r="B14" s="617" t="s">
        <v>496</v>
      </c>
      <c r="C14" s="327">
        <v>4.4901236100000004</v>
      </c>
      <c r="D14" s="327">
        <v>-2.8601137099999998</v>
      </c>
    </row>
    <row r="15" spans="1:4" ht="15" customHeight="1">
      <c r="A15" s="349" t="s">
        <v>424</v>
      </c>
      <c r="B15" s="617" t="s">
        <v>983</v>
      </c>
      <c r="C15" s="327">
        <v>0.40313466999999997</v>
      </c>
      <c r="D15" s="327">
        <v>-0.40313466999999997</v>
      </c>
    </row>
    <row r="16" spans="1:4" ht="15" customHeight="1">
      <c r="A16" s="350" t="s">
        <v>425</v>
      </c>
      <c r="B16" s="351" t="s">
        <v>26</v>
      </c>
      <c r="C16" s="327">
        <v>60.444917029999992</v>
      </c>
      <c r="D16" s="167">
        <v>-32.039929389999998</v>
      </c>
    </row>
    <row r="18" spans="1:5">
      <c r="A18" s="972"/>
      <c r="B18" s="972"/>
    </row>
    <row r="20" spans="1:5">
      <c r="A20" s="352"/>
    </row>
    <row r="21" spans="1:5">
      <c r="A21" s="970"/>
      <c r="B21" s="970"/>
      <c r="C21" s="970"/>
      <c r="D21" s="970"/>
      <c r="E21" s="970"/>
    </row>
    <row r="22" spans="1:5" ht="36" customHeight="1">
      <c r="A22" s="970"/>
      <c r="B22" s="970"/>
      <c r="C22" s="970"/>
      <c r="D22" s="970"/>
      <c r="E22" s="970"/>
    </row>
    <row r="23" spans="1:5" ht="60" customHeight="1">
      <c r="A23" s="970"/>
      <c r="B23" s="970"/>
      <c r="C23" s="970"/>
      <c r="D23" s="970"/>
      <c r="E23" s="970"/>
    </row>
    <row r="25" spans="1:5">
      <c r="A25" s="352"/>
    </row>
    <row r="26" spans="1:5">
      <c r="A26" s="970"/>
      <c r="B26" s="970"/>
      <c r="C26" s="970"/>
      <c r="D26" s="970"/>
      <c r="E26" s="970"/>
    </row>
    <row r="27" spans="1:5" ht="48" customHeight="1">
      <c r="A27" s="970"/>
      <c r="B27" s="970"/>
      <c r="C27" s="970"/>
      <c r="D27" s="970"/>
      <c r="E27" s="970"/>
    </row>
    <row r="28" spans="1:5">
      <c r="A28" s="970"/>
      <c r="B28" s="970"/>
      <c r="C28" s="970"/>
      <c r="D28" s="970"/>
      <c r="E28" s="970"/>
    </row>
    <row r="29" spans="1:5">
      <c r="A29" s="970"/>
      <c r="B29" s="970"/>
      <c r="C29" s="970"/>
      <c r="D29" s="970"/>
      <c r="E29" s="970"/>
    </row>
    <row r="30" spans="1:5" ht="96" customHeight="1">
      <c r="A30" s="970"/>
      <c r="B30" s="970"/>
      <c r="C30" s="970"/>
      <c r="D30" s="970"/>
      <c r="E30" s="970"/>
    </row>
    <row r="31" spans="1:5">
      <c r="A31" s="970"/>
      <c r="B31" s="970"/>
      <c r="C31" s="970"/>
      <c r="D31" s="970"/>
      <c r="E31" s="970"/>
    </row>
    <row r="32" spans="1:5" ht="36" customHeight="1">
      <c r="A32" s="970"/>
      <c r="B32" s="970"/>
      <c r="C32" s="970"/>
      <c r="D32" s="970"/>
      <c r="E32" s="970"/>
    </row>
    <row r="33" spans="1:5">
      <c r="A33" s="970"/>
      <c r="B33" s="970"/>
      <c r="C33" s="970"/>
      <c r="D33" s="970"/>
      <c r="E33" s="970"/>
    </row>
    <row r="34" spans="1:5" ht="60" customHeight="1">
      <c r="A34" s="970"/>
      <c r="B34" s="970"/>
      <c r="C34" s="970"/>
      <c r="D34" s="970"/>
      <c r="E34" s="970"/>
    </row>
    <row r="35" spans="1:5">
      <c r="A35" s="970"/>
      <c r="B35" s="970"/>
      <c r="C35" s="970"/>
      <c r="D35" s="970"/>
      <c r="E35" s="970"/>
    </row>
    <row r="36" spans="1:5" ht="24" customHeight="1">
      <c r="A36" s="970"/>
      <c r="B36" s="970"/>
      <c r="C36" s="970"/>
      <c r="D36" s="970"/>
      <c r="E36" s="970"/>
    </row>
    <row r="37" spans="1:5">
      <c r="A37" s="970"/>
      <c r="B37" s="970"/>
      <c r="C37" s="970"/>
      <c r="D37" s="970"/>
      <c r="E37" s="970"/>
    </row>
    <row r="38" spans="1:5" ht="24" customHeight="1">
      <c r="A38" s="970"/>
      <c r="B38" s="970"/>
      <c r="C38" s="970"/>
      <c r="D38" s="970"/>
      <c r="E38" s="970"/>
    </row>
    <row r="39" spans="1:5">
      <c r="A39" s="970"/>
      <c r="B39" s="970"/>
      <c r="C39" s="970"/>
      <c r="D39" s="970"/>
      <c r="E39" s="970"/>
    </row>
    <row r="40" spans="1:5" ht="60" customHeight="1">
      <c r="A40" s="970"/>
      <c r="B40" s="970"/>
      <c r="C40" s="970"/>
      <c r="D40" s="970"/>
      <c r="E40" s="970"/>
    </row>
    <row r="41" spans="1:5">
      <c r="A41" s="970"/>
      <c r="B41" s="970"/>
      <c r="C41" s="970"/>
      <c r="D41" s="970"/>
      <c r="E41" s="970"/>
    </row>
  </sheetData>
  <mergeCells count="21">
    <mergeCell ref="A32:E32"/>
    <mergeCell ref="C7:D7"/>
    <mergeCell ref="A18:B18"/>
    <mergeCell ref="A21:E21"/>
    <mergeCell ref="A22:E22"/>
    <mergeCell ref="A23:E23"/>
    <mergeCell ref="A26:E26"/>
    <mergeCell ref="A27:E27"/>
    <mergeCell ref="A28:E28"/>
    <mergeCell ref="A29:E29"/>
    <mergeCell ref="A30:E30"/>
    <mergeCell ref="A31:E31"/>
    <mergeCell ref="A39:E39"/>
    <mergeCell ref="A40:E40"/>
    <mergeCell ref="A41:E41"/>
    <mergeCell ref="A33:E33"/>
    <mergeCell ref="A34:E34"/>
    <mergeCell ref="A35:E35"/>
    <mergeCell ref="A36:E36"/>
    <mergeCell ref="A37:E37"/>
    <mergeCell ref="A38:E38"/>
  </mergeCells>
  <hyperlinks>
    <hyperlink ref="A1" location="Index!B5" display="&lt;- back" xr:uid="{4DD34762-D649-4D50-94E7-363401475103}"/>
  </hyperlinks>
  <pageMargins left="0.7" right="0.7" top="0.75" bottom="0.75" header="0.3" footer="0.3"/>
  <pageSetup paperSize="9" orientation="portrait" horizontalDpi="200" verticalDpi="200" copies="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4A4B-4AA5-43B0-BFFA-990ADD9EFE9B}">
  <dimension ref="A1:I15"/>
  <sheetViews>
    <sheetView showGridLines="0" zoomScale="80" zoomScaleNormal="80" workbookViewId="0"/>
  </sheetViews>
  <sheetFormatPr defaultColWidth="9.109375" defaultRowHeight="13.2"/>
  <cols>
    <col min="1" max="1" width="7.109375" style="9" customWidth="1"/>
    <col min="2" max="2" width="38.109375" style="9" customWidth="1"/>
    <col min="3" max="7" width="22.77734375" style="9" customWidth="1"/>
    <col min="8" max="16384" width="9.109375" style="9"/>
  </cols>
  <sheetData>
    <row r="1" spans="1:9">
      <c r="A1" s="38" t="s">
        <v>991</v>
      </c>
    </row>
    <row r="2" spans="1:9">
      <c r="B2" s="295"/>
      <c r="C2" s="295"/>
      <c r="D2" s="295"/>
      <c r="E2" s="295"/>
      <c r="F2" s="295"/>
      <c r="G2" s="295"/>
      <c r="H2" s="295"/>
      <c r="I2" s="29"/>
    </row>
    <row r="3" spans="1:9" ht="24" customHeight="1">
      <c r="A3" s="83" t="s">
        <v>1245</v>
      </c>
      <c r="I3" s="29"/>
    </row>
    <row r="5" spans="1:9">
      <c r="G5" s="43" t="s">
        <v>993</v>
      </c>
    </row>
    <row r="6" spans="1:9" ht="30.6" customHeight="1">
      <c r="A6" s="23"/>
      <c r="B6" s="332"/>
      <c r="C6" s="973" t="s">
        <v>500</v>
      </c>
      <c r="D6" s="976" t="s">
        <v>501</v>
      </c>
      <c r="E6" s="977"/>
      <c r="F6" s="977"/>
      <c r="G6" s="978"/>
      <c r="H6" s="29"/>
      <c r="I6" s="29"/>
    </row>
    <row r="7" spans="1:9" ht="30.6" customHeight="1">
      <c r="B7" s="353"/>
      <c r="C7" s="974"/>
      <c r="D7" s="974"/>
      <c r="E7" s="973" t="s">
        <v>1246</v>
      </c>
      <c r="F7" s="976" t="s">
        <v>1247</v>
      </c>
      <c r="G7" s="978"/>
      <c r="H7" s="29"/>
      <c r="I7" s="29"/>
    </row>
    <row r="8" spans="1:9" ht="30.6" customHeight="1">
      <c r="A8" s="361"/>
      <c r="B8" s="353"/>
      <c r="C8" s="975"/>
      <c r="D8" s="975"/>
      <c r="E8" s="975"/>
      <c r="F8" s="355"/>
      <c r="G8" s="356" t="s">
        <v>1248</v>
      </c>
      <c r="H8" s="29"/>
      <c r="I8" s="29"/>
    </row>
    <row r="9" spans="1:9" ht="30.6" customHeight="1">
      <c r="A9" s="144"/>
      <c r="B9" s="354"/>
      <c r="C9" s="362" t="s">
        <v>58</v>
      </c>
      <c r="D9" s="362" t="s">
        <v>57</v>
      </c>
      <c r="E9" s="362" t="s">
        <v>56</v>
      </c>
      <c r="F9" s="363" t="s">
        <v>59</v>
      </c>
      <c r="G9" s="364" t="s">
        <v>60</v>
      </c>
      <c r="H9" s="29"/>
      <c r="I9" s="29"/>
    </row>
    <row r="10" spans="1:9" ht="18" customHeight="1">
      <c r="A10" s="365">
        <v>1</v>
      </c>
      <c r="B10" s="309" t="s">
        <v>414</v>
      </c>
      <c r="C10" s="357">
        <v>113071.20533616999</v>
      </c>
      <c r="D10" s="357">
        <v>156549.40857976998</v>
      </c>
      <c r="E10" s="357">
        <v>146998.78803345002</v>
      </c>
      <c r="F10" s="357">
        <v>9550.6205463200004</v>
      </c>
      <c r="G10" s="357">
        <v>0</v>
      </c>
      <c r="H10" s="29"/>
      <c r="I10" s="29"/>
    </row>
    <row r="11" spans="1:9" ht="18" customHeight="1">
      <c r="A11" s="365">
        <v>2</v>
      </c>
      <c r="B11" s="309" t="s">
        <v>502</v>
      </c>
      <c r="C11" s="357">
        <v>52283.799821690001</v>
      </c>
      <c r="D11" s="357">
        <v>2654.8905166899999</v>
      </c>
      <c r="E11" s="357">
        <v>0</v>
      </c>
      <c r="F11" s="357">
        <v>2654.8905166899999</v>
      </c>
      <c r="G11" s="302"/>
      <c r="H11" s="29"/>
      <c r="I11" s="29"/>
    </row>
    <row r="12" spans="1:9" ht="18" customHeight="1">
      <c r="A12" s="365">
        <v>3</v>
      </c>
      <c r="B12" s="309" t="s">
        <v>26</v>
      </c>
      <c r="C12" s="357">
        <v>165355.00515786</v>
      </c>
      <c r="D12" s="357">
        <v>159204.29909645999</v>
      </c>
      <c r="E12" s="357">
        <v>146998.78803345002</v>
      </c>
      <c r="F12" s="357">
        <v>12205.511063010001</v>
      </c>
      <c r="G12" s="357">
        <v>0</v>
      </c>
      <c r="H12" s="29"/>
      <c r="I12" s="29"/>
    </row>
    <row r="13" spans="1:9" ht="18" customHeight="1">
      <c r="A13" s="365">
        <v>4</v>
      </c>
      <c r="B13" s="307" t="s">
        <v>503</v>
      </c>
      <c r="C13" s="357">
        <v>760.91141534999997</v>
      </c>
      <c r="D13" s="357">
        <v>2053.40812125</v>
      </c>
      <c r="E13" s="357">
        <v>1835.6751547599999</v>
      </c>
      <c r="F13" s="357">
        <v>217.73296649</v>
      </c>
      <c r="G13" s="357">
        <v>0</v>
      </c>
      <c r="H13" s="29"/>
      <c r="I13" s="29"/>
    </row>
    <row r="14" spans="1:9" ht="18" customHeight="1">
      <c r="A14" s="366" t="s">
        <v>315</v>
      </c>
      <c r="B14" s="307" t="s">
        <v>504</v>
      </c>
      <c r="C14" s="358">
        <f>C13</f>
        <v>760.91141534999997</v>
      </c>
      <c r="D14" s="359">
        <f>D13</f>
        <v>2053.40812125</v>
      </c>
      <c r="E14" s="360"/>
      <c r="F14" s="360"/>
      <c r="G14" s="360"/>
      <c r="H14" s="29"/>
      <c r="I14" s="29"/>
    </row>
    <row r="15" spans="1:9">
      <c r="B15" s="13"/>
    </row>
  </sheetData>
  <mergeCells count="5">
    <mergeCell ref="C6:C8"/>
    <mergeCell ref="D6:G6"/>
    <mergeCell ref="D7:D8"/>
    <mergeCell ref="E7:E8"/>
    <mergeCell ref="F7:G7"/>
  </mergeCells>
  <hyperlinks>
    <hyperlink ref="A1" location="Index!B5" display="&lt;- back" xr:uid="{A319C872-1BA6-4B82-B29D-DD52AB2E58FA}"/>
  </hyperlinks>
  <pageMargins left="0.7" right="0.7" top="0.75" bottom="0.75" header="0.3" footer="0.3"/>
  <pageSetup paperSize="9" orientation="portrait" horizontalDpi="200" verticalDpi="200" copies="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A2942-BBB4-4DC5-A4FB-3CA3675B49AD}">
  <dimension ref="A1:DP30"/>
  <sheetViews>
    <sheetView zoomScale="80" zoomScaleNormal="80" zoomScalePageLayoutView="60" workbookViewId="0"/>
  </sheetViews>
  <sheetFormatPr defaultColWidth="11.5546875" defaultRowHeight="13.2"/>
  <cols>
    <col min="1" max="1" width="8" style="367" customWidth="1"/>
    <col min="2" max="2" width="61.88671875" style="367" bestFit="1" customWidth="1"/>
    <col min="3" max="8" width="26.6640625" style="367" customWidth="1"/>
    <col min="9" max="120" width="11.5546875" style="367"/>
    <col min="121" max="16384" width="11.5546875" style="9"/>
  </cols>
  <sheetData>
    <row r="1" spans="1:120">
      <c r="A1" s="38" t="s">
        <v>991</v>
      </c>
    </row>
    <row r="3" spans="1:120" ht="24" customHeight="1">
      <c r="A3" s="83" t="s">
        <v>1249</v>
      </c>
    </row>
    <row r="4" spans="1:120">
      <c r="DB4" s="9"/>
      <c r="DC4" s="9"/>
      <c r="DD4" s="9"/>
      <c r="DE4" s="9"/>
      <c r="DF4" s="9"/>
      <c r="DG4" s="9"/>
      <c r="DH4" s="9"/>
      <c r="DI4" s="9"/>
      <c r="DJ4" s="9"/>
      <c r="DK4" s="9"/>
      <c r="DL4" s="9"/>
      <c r="DM4" s="9"/>
      <c r="DN4" s="9"/>
      <c r="DO4" s="9"/>
      <c r="DP4" s="9"/>
    </row>
    <row r="5" spans="1:120">
      <c r="H5" s="43" t="s">
        <v>993</v>
      </c>
      <c r="DB5" s="9"/>
      <c r="DC5" s="9"/>
      <c r="DD5" s="9"/>
      <c r="DE5" s="9"/>
      <c r="DF5" s="9"/>
      <c r="DG5" s="9"/>
      <c r="DH5" s="9"/>
      <c r="DI5" s="9"/>
      <c r="DJ5" s="9"/>
      <c r="DK5" s="9"/>
      <c r="DL5" s="9"/>
      <c r="DM5" s="9"/>
      <c r="DN5" s="9"/>
      <c r="DO5" s="9"/>
      <c r="DP5" s="9"/>
    </row>
    <row r="6" spans="1:120" s="369" customFormat="1" ht="36.6" customHeight="1">
      <c r="A6" s="386"/>
      <c r="B6" s="984" t="s">
        <v>505</v>
      </c>
      <c r="C6" s="979" t="s">
        <v>506</v>
      </c>
      <c r="D6" s="980"/>
      <c r="E6" s="981" t="s">
        <v>507</v>
      </c>
      <c r="F6" s="979"/>
      <c r="G6" s="982" t="s">
        <v>508</v>
      </c>
      <c r="H6" s="983"/>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row>
    <row r="7" spans="1:120" s="369" customFormat="1" ht="37.200000000000003" customHeight="1">
      <c r="A7" s="387"/>
      <c r="B7" s="985"/>
      <c r="C7" s="370" t="s">
        <v>509</v>
      </c>
      <c r="D7" s="290" t="s">
        <v>510</v>
      </c>
      <c r="E7" s="370" t="s">
        <v>509</v>
      </c>
      <c r="F7" s="290" t="s">
        <v>511</v>
      </c>
      <c r="G7" s="11" t="s">
        <v>694</v>
      </c>
      <c r="H7" s="11" t="s">
        <v>1251</v>
      </c>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row>
    <row r="8" spans="1:120" s="369" customFormat="1" ht="19.2" customHeight="1">
      <c r="A8" s="387"/>
      <c r="B8" s="986"/>
      <c r="C8" s="33" t="s">
        <v>58</v>
      </c>
      <c r="D8" s="33" t="s">
        <v>57</v>
      </c>
      <c r="E8" s="33" t="s">
        <v>56</v>
      </c>
      <c r="F8" s="33" t="s">
        <v>59</v>
      </c>
      <c r="G8" s="385" t="s">
        <v>60</v>
      </c>
      <c r="H8" s="385" t="s">
        <v>107</v>
      </c>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row>
    <row r="9" spans="1:120" s="23" customFormat="1" ht="19.5" customHeight="1">
      <c r="A9" s="16">
        <v>1</v>
      </c>
      <c r="B9" s="36" t="s">
        <v>513</v>
      </c>
      <c r="C9" s="371">
        <v>53375.170012790004</v>
      </c>
      <c r="D9" s="371">
        <v>1465.9534151199998</v>
      </c>
      <c r="E9" s="371">
        <v>60325.204057199997</v>
      </c>
      <c r="F9" s="371">
        <v>425.46645281999997</v>
      </c>
      <c r="G9" s="371">
        <v>1321.5374323800002</v>
      </c>
      <c r="H9" s="372">
        <v>2.1753462493258002E-2</v>
      </c>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c r="CX9" s="373"/>
      <c r="CY9" s="373"/>
      <c r="CZ9" s="373"/>
      <c r="DA9" s="373"/>
    </row>
    <row r="10" spans="1:120" s="23" customFormat="1" ht="19.5" customHeight="1">
      <c r="A10" s="16">
        <v>2</v>
      </c>
      <c r="B10" s="374" t="s">
        <v>514</v>
      </c>
      <c r="C10" s="371">
        <v>5224.5301433900004</v>
      </c>
      <c r="D10" s="371">
        <v>1370.8407134300001</v>
      </c>
      <c r="E10" s="371">
        <v>6521.0163364999999</v>
      </c>
      <c r="F10" s="371">
        <v>546.54035335000003</v>
      </c>
      <c r="G10" s="371">
        <v>447.13425956999998</v>
      </c>
      <c r="H10" s="372">
        <v>6.3265747866181998E-2</v>
      </c>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3"/>
      <c r="BO10" s="373"/>
      <c r="BP10" s="373"/>
      <c r="BQ10" s="373"/>
      <c r="BR10" s="373"/>
      <c r="BS10" s="373"/>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row>
    <row r="11" spans="1:120" s="23" customFormat="1" ht="19.5" customHeight="1">
      <c r="A11" s="16">
        <v>3</v>
      </c>
      <c r="B11" s="374" t="s">
        <v>515</v>
      </c>
      <c r="C11" s="371">
        <v>2340.3392181999998</v>
      </c>
      <c r="D11" s="371">
        <v>384.26720632999996</v>
      </c>
      <c r="E11" s="371">
        <v>1620.8639117100001</v>
      </c>
      <c r="F11" s="371">
        <v>142.96303122999998</v>
      </c>
      <c r="G11" s="371">
        <v>177.12515675</v>
      </c>
      <c r="H11" s="372">
        <v>0.100420938380022</v>
      </c>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c r="BK11" s="373"/>
      <c r="BL11" s="373"/>
      <c r="BM11" s="373"/>
      <c r="BN11" s="373"/>
      <c r="BO11" s="373"/>
      <c r="BP11" s="373"/>
      <c r="BQ11" s="373"/>
      <c r="BR11" s="373"/>
      <c r="BS11" s="373"/>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row>
    <row r="12" spans="1:120" s="23" customFormat="1" ht="19.5" customHeight="1">
      <c r="A12" s="16">
        <v>4</v>
      </c>
      <c r="B12" s="374" t="s">
        <v>516</v>
      </c>
      <c r="C12" s="371">
        <v>260.54517163999998</v>
      </c>
      <c r="D12" s="371">
        <v>4.4095670999999994</v>
      </c>
      <c r="E12" s="371">
        <v>693.2485822000001</v>
      </c>
      <c r="F12" s="371">
        <v>103.19254008</v>
      </c>
      <c r="G12" s="371">
        <v>0</v>
      </c>
      <c r="H12" s="372">
        <v>0</v>
      </c>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c r="BK12" s="373"/>
      <c r="BL12" s="373"/>
      <c r="BM12" s="373"/>
      <c r="BN12" s="373"/>
      <c r="BO12" s="373"/>
      <c r="BP12" s="373"/>
      <c r="BQ12" s="373"/>
      <c r="BR12" s="373"/>
      <c r="BS12" s="373"/>
      <c r="BT12" s="373"/>
      <c r="BU12" s="373"/>
      <c r="BV12" s="373"/>
      <c r="BW12" s="373"/>
      <c r="BX12" s="373"/>
      <c r="BY12" s="373"/>
      <c r="BZ12" s="373"/>
      <c r="CA12" s="373"/>
      <c r="CB12" s="373"/>
      <c r="CC12" s="373"/>
      <c r="CD12" s="373"/>
      <c r="CE12" s="373"/>
      <c r="CF12" s="373"/>
      <c r="CG12" s="373"/>
      <c r="CH12" s="373"/>
      <c r="CI12" s="373"/>
      <c r="CJ12" s="373"/>
      <c r="CK12" s="373"/>
      <c r="CL12" s="373"/>
      <c r="CM12" s="373"/>
      <c r="CN12" s="373"/>
      <c r="CO12" s="373"/>
      <c r="CP12" s="373"/>
      <c r="CQ12" s="373"/>
      <c r="CR12" s="373"/>
      <c r="CS12" s="373"/>
      <c r="CT12" s="373"/>
      <c r="CU12" s="373"/>
      <c r="CV12" s="373"/>
      <c r="CW12" s="373"/>
      <c r="CX12" s="373"/>
      <c r="CY12" s="373"/>
      <c r="CZ12" s="373"/>
      <c r="DA12" s="373"/>
    </row>
    <row r="13" spans="1:120" s="23" customFormat="1" ht="19.5" customHeight="1">
      <c r="A13" s="16">
        <v>5</v>
      </c>
      <c r="B13" s="374" t="s">
        <v>517</v>
      </c>
      <c r="C13" s="371">
        <v>894.17742235000003</v>
      </c>
      <c r="D13" s="371">
        <v>8.9671100000000004E-3</v>
      </c>
      <c r="E13" s="371">
        <v>894.17742235000003</v>
      </c>
      <c r="F13" s="371">
        <v>0</v>
      </c>
      <c r="G13" s="371">
        <v>0</v>
      </c>
      <c r="H13" s="372">
        <v>0</v>
      </c>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373"/>
      <c r="BJ13" s="373"/>
      <c r="BK13" s="373"/>
      <c r="BL13" s="373"/>
      <c r="BM13" s="373"/>
      <c r="BN13" s="373"/>
      <c r="BO13" s="373"/>
      <c r="BP13" s="373"/>
      <c r="BQ13" s="373"/>
      <c r="BR13" s="373"/>
      <c r="BS13" s="373"/>
      <c r="BT13" s="373"/>
      <c r="BU13" s="373"/>
      <c r="BV13" s="373"/>
      <c r="BW13" s="373"/>
      <c r="BX13" s="373"/>
      <c r="BY13" s="373"/>
      <c r="BZ13" s="373"/>
      <c r="CA13" s="373"/>
      <c r="CB13" s="373"/>
      <c r="CC13" s="373"/>
      <c r="CD13" s="373"/>
      <c r="CE13" s="373"/>
      <c r="CF13" s="373"/>
      <c r="CG13" s="373"/>
      <c r="CH13" s="373"/>
      <c r="CI13" s="373"/>
      <c r="CJ13" s="373"/>
      <c r="CK13" s="373"/>
      <c r="CL13" s="373"/>
      <c r="CM13" s="373"/>
      <c r="CN13" s="373"/>
      <c r="CO13" s="373"/>
      <c r="CP13" s="373"/>
      <c r="CQ13" s="373"/>
      <c r="CR13" s="373"/>
      <c r="CS13" s="373"/>
      <c r="CT13" s="373"/>
      <c r="CU13" s="373"/>
      <c r="CV13" s="373"/>
      <c r="CW13" s="373"/>
      <c r="CX13" s="373"/>
      <c r="CY13" s="373"/>
      <c r="CZ13" s="373"/>
      <c r="DA13" s="373"/>
    </row>
    <row r="14" spans="1:120" s="23" customFormat="1" ht="19.5" customHeight="1">
      <c r="A14" s="16">
        <v>6</v>
      </c>
      <c r="B14" s="374" t="s">
        <v>319</v>
      </c>
      <c r="C14" s="371">
        <v>458.41474135000004</v>
      </c>
      <c r="D14" s="371">
        <v>377.87149860000005</v>
      </c>
      <c r="E14" s="371">
        <v>474.47507508999996</v>
      </c>
      <c r="F14" s="371">
        <v>85.866999250000006</v>
      </c>
      <c r="G14" s="371">
        <v>297.68141123999999</v>
      </c>
      <c r="H14" s="372">
        <v>0.53124943649934697</v>
      </c>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373"/>
      <c r="BG14" s="373"/>
      <c r="BH14" s="373"/>
      <c r="BI14" s="373"/>
      <c r="BJ14" s="373"/>
      <c r="BK14" s="373"/>
      <c r="BL14" s="373"/>
      <c r="BM14" s="373"/>
      <c r="BN14" s="373"/>
      <c r="BO14" s="373"/>
      <c r="BP14" s="373"/>
      <c r="BQ14" s="373"/>
      <c r="BR14" s="373"/>
      <c r="BS14" s="373"/>
      <c r="BT14" s="373"/>
      <c r="BU14" s="373"/>
      <c r="BV14" s="373"/>
      <c r="BW14" s="373"/>
      <c r="BX14" s="373"/>
      <c r="BY14" s="373"/>
      <c r="BZ14" s="373"/>
      <c r="CA14" s="373"/>
      <c r="CB14" s="373"/>
      <c r="CC14" s="373"/>
      <c r="CD14" s="373"/>
      <c r="CE14" s="373"/>
      <c r="CF14" s="373"/>
      <c r="CG14" s="373"/>
      <c r="CH14" s="373"/>
      <c r="CI14" s="373"/>
      <c r="CJ14" s="373"/>
      <c r="CK14" s="373"/>
      <c r="CL14" s="373"/>
      <c r="CM14" s="373"/>
      <c r="CN14" s="373"/>
      <c r="CO14" s="373"/>
      <c r="CP14" s="373"/>
      <c r="CQ14" s="373"/>
      <c r="CR14" s="373"/>
      <c r="CS14" s="373"/>
      <c r="CT14" s="373"/>
      <c r="CU14" s="373"/>
      <c r="CV14" s="373"/>
      <c r="CW14" s="373"/>
      <c r="CX14" s="373"/>
      <c r="CY14" s="373"/>
      <c r="CZ14" s="373"/>
      <c r="DA14" s="373"/>
    </row>
    <row r="15" spans="1:120" s="23" customFormat="1" ht="19.5" customHeight="1">
      <c r="A15" s="16">
        <v>7</v>
      </c>
      <c r="B15" s="374" t="s">
        <v>518</v>
      </c>
      <c r="C15" s="371">
        <v>12370.964518979999</v>
      </c>
      <c r="D15" s="371">
        <v>8004.3067115600006</v>
      </c>
      <c r="E15" s="371">
        <v>11866.09259475</v>
      </c>
      <c r="F15" s="371">
        <v>1114.2894725799999</v>
      </c>
      <c r="G15" s="371">
        <v>11995.986141399999</v>
      </c>
      <c r="H15" s="372">
        <v>0.92416279268022505</v>
      </c>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c r="BE15" s="373"/>
      <c r="BF15" s="373"/>
      <c r="BG15" s="373"/>
      <c r="BH15" s="373"/>
      <c r="BI15" s="373"/>
      <c r="BJ15" s="373"/>
      <c r="BK15" s="373"/>
      <c r="BL15" s="373"/>
      <c r="BM15" s="373"/>
      <c r="BN15" s="373"/>
      <c r="BO15" s="373"/>
      <c r="BP15" s="373"/>
      <c r="BQ15" s="373"/>
      <c r="BR15" s="373"/>
      <c r="BS15" s="373"/>
      <c r="BT15" s="373"/>
      <c r="BU15" s="373"/>
      <c r="BV15" s="373"/>
      <c r="BW15" s="373"/>
      <c r="BX15" s="373"/>
      <c r="BY15" s="373"/>
      <c r="BZ15" s="373"/>
      <c r="CA15" s="373"/>
      <c r="CB15" s="373"/>
      <c r="CC15" s="373"/>
      <c r="CD15" s="373"/>
      <c r="CE15" s="373"/>
      <c r="CF15" s="373"/>
      <c r="CG15" s="373"/>
      <c r="CH15" s="373"/>
      <c r="CI15" s="373"/>
      <c r="CJ15" s="373"/>
      <c r="CK15" s="373"/>
      <c r="CL15" s="373"/>
      <c r="CM15" s="373"/>
      <c r="CN15" s="373"/>
      <c r="CO15" s="373"/>
      <c r="CP15" s="373"/>
      <c r="CQ15" s="373"/>
      <c r="CR15" s="373"/>
      <c r="CS15" s="373"/>
      <c r="CT15" s="373"/>
      <c r="CU15" s="373"/>
      <c r="CV15" s="373"/>
      <c r="CW15" s="373"/>
      <c r="CX15" s="373"/>
      <c r="CY15" s="373"/>
      <c r="CZ15" s="373"/>
      <c r="DA15" s="373"/>
    </row>
    <row r="16" spans="1:120" s="23" customFormat="1" ht="19.5" customHeight="1">
      <c r="A16" s="16">
        <v>8</v>
      </c>
      <c r="B16" s="374" t="s">
        <v>519</v>
      </c>
      <c r="C16" s="371">
        <v>8890.0698869299995</v>
      </c>
      <c r="D16" s="371">
        <v>1362.5760040799998</v>
      </c>
      <c r="E16" s="371">
        <v>7190.6742286899998</v>
      </c>
      <c r="F16" s="371">
        <v>501.09572113000002</v>
      </c>
      <c r="G16" s="371">
        <v>5324.6159044799997</v>
      </c>
      <c r="H16" s="372">
        <v>0.69224846026558595</v>
      </c>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373"/>
      <c r="BA16" s="373"/>
      <c r="BB16" s="373"/>
      <c r="BC16" s="373"/>
      <c r="BD16" s="373"/>
      <c r="BE16" s="373"/>
      <c r="BF16" s="373"/>
      <c r="BG16" s="373"/>
      <c r="BH16" s="373"/>
      <c r="BI16" s="373"/>
      <c r="BJ16" s="373"/>
      <c r="BK16" s="373"/>
      <c r="BL16" s="373"/>
      <c r="BM16" s="373"/>
      <c r="BN16" s="373"/>
      <c r="BO16" s="373"/>
      <c r="BP16" s="373"/>
      <c r="BQ16" s="373"/>
      <c r="BR16" s="373"/>
      <c r="BS16" s="373"/>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3"/>
      <c r="CR16" s="373"/>
      <c r="CS16" s="373"/>
      <c r="CT16" s="373"/>
      <c r="CU16" s="373"/>
      <c r="CV16" s="373"/>
      <c r="CW16" s="373"/>
      <c r="CX16" s="373"/>
      <c r="CY16" s="373"/>
      <c r="CZ16" s="373"/>
      <c r="DA16" s="373"/>
    </row>
    <row r="17" spans="1:120" s="23" customFormat="1" ht="19.5" customHeight="1">
      <c r="A17" s="16">
        <v>9</v>
      </c>
      <c r="B17" s="374" t="s">
        <v>520</v>
      </c>
      <c r="C17" s="371">
        <v>5703.83095039</v>
      </c>
      <c r="D17" s="371">
        <v>108.27349995</v>
      </c>
      <c r="E17" s="371">
        <v>5703.83095039</v>
      </c>
      <c r="F17" s="371">
        <v>29.231409289999998</v>
      </c>
      <c r="G17" s="371">
        <v>2045.5935615000001</v>
      </c>
      <c r="H17" s="372">
        <v>0.356806438368164</v>
      </c>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3"/>
      <c r="BF17" s="373"/>
      <c r="BG17" s="373"/>
      <c r="BH17" s="373"/>
      <c r="BI17" s="373"/>
      <c r="BJ17" s="373"/>
      <c r="BK17" s="373"/>
      <c r="BL17" s="373"/>
      <c r="BM17" s="373"/>
      <c r="BN17" s="373"/>
      <c r="BO17" s="373"/>
      <c r="BP17" s="373"/>
      <c r="BQ17" s="373"/>
      <c r="BR17" s="373"/>
      <c r="BS17" s="373"/>
      <c r="BT17" s="373"/>
      <c r="BU17" s="373"/>
      <c r="BV17" s="373"/>
      <c r="BW17" s="373"/>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373"/>
      <c r="CU17" s="373"/>
      <c r="CV17" s="373"/>
      <c r="CW17" s="373"/>
      <c r="CX17" s="373"/>
      <c r="CY17" s="373"/>
      <c r="CZ17" s="373"/>
      <c r="DA17" s="373"/>
    </row>
    <row r="18" spans="1:120" s="23" customFormat="1" ht="19.5" customHeight="1">
      <c r="A18" s="16">
        <v>10</v>
      </c>
      <c r="B18" s="374" t="s">
        <v>326</v>
      </c>
      <c r="C18" s="371">
        <v>221.46808829</v>
      </c>
      <c r="D18" s="371">
        <v>18.551639000000002</v>
      </c>
      <c r="E18" s="371">
        <v>198.40616137000001</v>
      </c>
      <c r="F18" s="371">
        <v>3.5500810299999999</v>
      </c>
      <c r="G18" s="371">
        <v>234.34029285</v>
      </c>
      <c r="H18" s="372">
        <v>1.1603518171320459</v>
      </c>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c r="CZ18" s="373"/>
      <c r="DA18" s="373"/>
    </row>
    <row r="19" spans="1:120" s="23" customFormat="1" ht="19.5" customHeight="1">
      <c r="A19" s="16">
        <v>11</v>
      </c>
      <c r="B19" s="374" t="s">
        <v>521</v>
      </c>
      <c r="C19" s="371">
        <v>36.888340479999997</v>
      </c>
      <c r="D19" s="371">
        <v>23.863014370000002</v>
      </c>
      <c r="E19" s="371">
        <v>36.888340479999997</v>
      </c>
      <c r="F19" s="371">
        <v>11.93150719</v>
      </c>
      <c r="G19" s="371">
        <v>73.229771499999998</v>
      </c>
      <c r="H19" s="372">
        <v>1.499999999897583</v>
      </c>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73"/>
      <c r="BD19" s="373"/>
      <c r="BE19" s="373"/>
      <c r="BF19" s="373"/>
      <c r="BG19" s="373"/>
      <c r="BH19" s="373"/>
      <c r="BI19" s="373"/>
      <c r="BJ19" s="373"/>
      <c r="BK19" s="373"/>
      <c r="BL19" s="373"/>
      <c r="BM19" s="373"/>
      <c r="BN19" s="373"/>
      <c r="BO19" s="373"/>
      <c r="BP19" s="373"/>
      <c r="BQ19" s="373"/>
      <c r="BR19" s="373"/>
      <c r="BS19" s="373"/>
      <c r="BT19" s="373"/>
      <c r="BU19" s="373"/>
      <c r="BV19" s="373"/>
      <c r="BW19" s="373"/>
      <c r="BX19" s="373"/>
      <c r="BY19" s="373"/>
      <c r="BZ19" s="373"/>
      <c r="CA19" s="373"/>
      <c r="CB19" s="373"/>
      <c r="CC19" s="373"/>
      <c r="CD19" s="373"/>
      <c r="CE19" s="373"/>
      <c r="CF19" s="373"/>
      <c r="CG19" s="373"/>
      <c r="CH19" s="373"/>
      <c r="CI19" s="373"/>
      <c r="CJ19" s="373"/>
      <c r="CK19" s="373"/>
      <c r="CL19" s="373"/>
      <c r="CM19" s="373"/>
      <c r="CN19" s="373"/>
      <c r="CO19" s="373"/>
      <c r="CP19" s="373"/>
      <c r="CQ19" s="373"/>
      <c r="CR19" s="373"/>
      <c r="CS19" s="373"/>
      <c r="CT19" s="373"/>
      <c r="CU19" s="373"/>
      <c r="CV19" s="373"/>
      <c r="CW19" s="373"/>
      <c r="CX19" s="373"/>
      <c r="CY19" s="373"/>
      <c r="CZ19" s="373"/>
      <c r="DA19" s="373"/>
    </row>
    <row r="20" spans="1:120" s="23" customFormat="1" ht="19.2" customHeight="1">
      <c r="A20" s="16">
        <v>12</v>
      </c>
      <c r="B20" s="374" t="s">
        <v>314</v>
      </c>
      <c r="C20" s="371">
        <v>0</v>
      </c>
      <c r="D20" s="371">
        <v>0</v>
      </c>
      <c r="E20" s="371">
        <v>0</v>
      </c>
      <c r="F20" s="371">
        <v>0</v>
      </c>
      <c r="G20" s="371">
        <v>0</v>
      </c>
      <c r="H20" s="372">
        <v>0</v>
      </c>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373"/>
      <c r="BD20" s="373"/>
      <c r="BE20" s="373"/>
      <c r="BF20" s="373"/>
      <c r="BG20" s="373"/>
      <c r="BH20" s="373"/>
      <c r="BI20" s="373"/>
      <c r="BJ20" s="373"/>
      <c r="BK20" s="373"/>
      <c r="BL20" s="373"/>
      <c r="BM20" s="373"/>
      <c r="BN20" s="373"/>
      <c r="BO20" s="373"/>
      <c r="BP20" s="373"/>
      <c r="BQ20" s="373"/>
      <c r="BR20" s="373"/>
      <c r="BS20" s="373"/>
      <c r="BT20" s="373"/>
      <c r="BU20" s="373"/>
      <c r="BV20" s="373"/>
      <c r="BW20" s="373"/>
      <c r="BX20" s="373"/>
      <c r="BY20" s="373"/>
      <c r="BZ20" s="373"/>
      <c r="CA20" s="373"/>
      <c r="CB20" s="373"/>
      <c r="CC20" s="373"/>
      <c r="CD20" s="373"/>
      <c r="CE20" s="373"/>
      <c r="CF20" s="373"/>
      <c r="CG20" s="373"/>
      <c r="CH20" s="373"/>
      <c r="CI20" s="373"/>
      <c r="CJ20" s="373"/>
      <c r="CK20" s="373"/>
      <c r="CL20" s="373"/>
      <c r="CM20" s="373"/>
      <c r="CN20" s="373"/>
      <c r="CO20" s="373"/>
      <c r="CP20" s="373"/>
      <c r="CQ20" s="373"/>
      <c r="CR20" s="373"/>
      <c r="CS20" s="373"/>
      <c r="CT20" s="373"/>
      <c r="CU20" s="373"/>
      <c r="CV20" s="373"/>
      <c r="CW20" s="373"/>
      <c r="CX20" s="373"/>
      <c r="CY20" s="373"/>
      <c r="CZ20" s="373"/>
      <c r="DA20" s="373"/>
    </row>
    <row r="21" spans="1:120" s="23" customFormat="1" ht="19.2" customHeight="1">
      <c r="A21" s="16">
        <v>13</v>
      </c>
      <c r="B21" s="374" t="s">
        <v>522</v>
      </c>
      <c r="C21" s="371">
        <v>0</v>
      </c>
      <c r="D21" s="371">
        <v>0</v>
      </c>
      <c r="E21" s="371">
        <v>0</v>
      </c>
      <c r="F21" s="371">
        <v>0</v>
      </c>
      <c r="G21" s="371">
        <v>0</v>
      </c>
      <c r="H21" s="372">
        <v>0</v>
      </c>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3"/>
      <c r="AY21" s="373"/>
      <c r="AZ21" s="373"/>
      <c r="BA21" s="373"/>
      <c r="BB21" s="373"/>
      <c r="BC21" s="373"/>
      <c r="BD21" s="373"/>
      <c r="BE21" s="373"/>
      <c r="BF21" s="373"/>
      <c r="BG21" s="373"/>
      <c r="BH21" s="373"/>
      <c r="BI21" s="373"/>
      <c r="BJ21" s="373"/>
      <c r="BK21" s="373"/>
      <c r="BL21" s="373"/>
      <c r="BM21" s="373"/>
      <c r="BN21" s="373"/>
      <c r="BO21" s="373"/>
      <c r="BP21" s="373"/>
      <c r="BQ21" s="373"/>
      <c r="BR21" s="373"/>
      <c r="BS21" s="373"/>
      <c r="BT21" s="373"/>
      <c r="BU21" s="373"/>
      <c r="BV21" s="373"/>
      <c r="BW21" s="373"/>
      <c r="BX21" s="373"/>
      <c r="BY21" s="373"/>
      <c r="BZ21" s="373"/>
      <c r="CA21" s="373"/>
      <c r="CB21" s="373"/>
      <c r="CC21" s="373"/>
      <c r="CD21" s="373"/>
      <c r="CE21" s="373"/>
      <c r="CF21" s="373"/>
      <c r="CG21" s="373"/>
      <c r="CH21" s="373"/>
      <c r="CI21" s="373"/>
      <c r="CJ21" s="373"/>
      <c r="CK21" s="373"/>
      <c r="CL21" s="373"/>
      <c r="CM21" s="373"/>
      <c r="CN21" s="373"/>
      <c r="CO21" s="373"/>
      <c r="CP21" s="373"/>
      <c r="CQ21" s="373"/>
      <c r="CR21" s="373"/>
      <c r="CS21" s="373"/>
      <c r="CT21" s="373"/>
      <c r="CU21" s="373"/>
      <c r="CV21" s="373"/>
      <c r="CW21" s="373"/>
      <c r="CX21" s="373"/>
      <c r="CY21" s="373"/>
      <c r="CZ21" s="373"/>
      <c r="DA21" s="373"/>
    </row>
    <row r="22" spans="1:120" s="23" customFormat="1" ht="19.5" customHeight="1">
      <c r="A22" s="16">
        <v>14</v>
      </c>
      <c r="B22" s="374" t="s">
        <v>523</v>
      </c>
      <c r="C22" s="371">
        <v>662.01931348000005</v>
      </c>
      <c r="D22" s="371">
        <v>0</v>
      </c>
      <c r="E22" s="371">
        <v>662.01931348000005</v>
      </c>
      <c r="F22" s="371">
        <v>0</v>
      </c>
      <c r="G22" s="371">
        <v>129.86664189000001</v>
      </c>
      <c r="H22" s="372">
        <v>0.19616745198465199</v>
      </c>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c r="BF22" s="373"/>
      <c r="BG22" s="373"/>
      <c r="BH22" s="373"/>
      <c r="BI22" s="373"/>
      <c r="BJ22" s="373"/>
      <c r="BK22" s="373"/>
      <c r="BL22" s="373"/>
      <c r="BM22" s="373"/>
      <c r="BN22" s="373"/>
      <c r="BO22" s="373"/>
      <c r="BP22" s="373"/>
      <c r="BQ22" s="373"/>
      <c r="BR22" s="373"/>
      <c r="BS22" s="373"/>
      <c r="BT22" s="373"/>
      <c r="BU22" s="373"/>
      <c r="BV22" s="373"/>
      <c r="BW22" s="373"/>
      <c r="BX22" s="373"/>
      <c r="BY22" s="373"/>
      <c r="BZ22" s="373"/>
      <c r="CA22" s="373"/>
      <c r="CB22" s="373"/>
      <c r="CC22" s="373"/>
      <c r="CD22" s="373"/>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row>
    <row r="23" spans="1:120" s="23" customFormat="1" ht="19.5" customHeight="1">
      <c r="A23" s="16">
        <v>15</v>
      </c>
      <c r="B23" s="374" t="s">
        <v>110</v>
      </c>
      <c r="C23" s="371">
        <v>189.55669649000001</v>
      </c>
      <c r="D23" s="371">
        <v>0</v>
      </c>
      <c r="E23" s="371">
        <v>189.55669649000001</v>
      </c>
      <c r="F23" s="371">
        <v>0</v>
      </c>
      <c r="G23" s="371">
        <v>320.34703582999998</v>
      </c>
      <c r="H23" s="372">
        <v>1.689980052205118</v>
      </c>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c r="BF23" s="373"/>
      <c r="BG23" s="373"/>
      <c r="BH23" s="373"/>
      <c r="BI23" s="373"/>
      <c r="BJ23" s="373"/>
      <c r="BK23" s="373"/>
      <c r="BL23" s="373"/>
      <c r="BM23" s="373"/>
      <c r="BN23" s="373"/>
      <c r="BO23" s="373"/>
      <c r="BP23" s="373"/>
      <c r="BQ23" s="373"/>
      <c r="BR23" s="373"/>
      <c r="BS23" s="373"/>
      <c r="BT23" s="373"/>
      <c r="BU23" s="373"/>
      <c r="BV23" s="373"/>
      <c r="BW23" s="373"/>
      <c r="BX23" s="373"/>
      <c r="BY23" s="373"/>
      <c r="BZ23" s="373"/>
      <c r="CA23" s="373"/>
      <c r="CB23" s="373"/>
      <c r="CC23" s="373"/>
      <c r="CD23" s="373"/>
      <c r="CE23" s="373"/>
      <c r="CF23" s="373"/>
      <c r="CG23" s="373"/>
      <c r="CH23" s="373"/>
      <c r="CI23" s="373"/>
      <c r="CJ23" s="373"/>
      <c r="CK23" s="373"/>
      <c r="CL23" s="373"/>
      <c r="CM23" s="373"/>
      <c r="CN23" s="373"/>
      <c r="CO23" s="373"/>
      <c r="CP23" s="373"/>
      <c r="CQ23" s="373"/>
      <c r="CR23" s="373"/>
      <c r="CS23" s="373"/>
      <c r="CT23" s="373"/>
      <c r="CU23" s="373"/>
      <c r="CV23" s="373"/>
      <c r="CW23" s="373"/>
      <c r="CX23" s="373"/>
      <c r="CY23" s="373"/>
      <c r="CZ23" s="373"/>
      <c r="DA23" s="373"/>
    </row>
    <row r="24" spans="1:120" s="23" customFormat="1" ht="19.5" customHeight="1">
      <c r="A24" s="16">
        <v>16</v>
      </c>
      <c r="B24" s="374" t="s">
        <v>524</v>
      </c>
      <c r="C24" s="371">
        <v>3223.5965829199999</v>
      </c>
      <c r="D24" s="371">
        <v>0</v>
      </c>
      <c r="E24" s="371">
        <v>3223.5965829199999</v>
      </c>
      <c r="F24" s="371">
        <v>0</v>
      </c>
      <c r="G24" s="371">
        <v>2427.7110118400001</v>
      </c>
      <c r="H24" s="372">
        <v>0.75310633616596301</v>
      </c>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373"/>
      <c r="BD24" s="373"/>
      <c r="BE24" s="373"/>
      <c r="BF24" s="373"/>
      <c r="BG24" s="373"/>
      <c r="BH24" s="373"/>
      <c r="BI24" s="373"/>
      <c r="BJ24" s="373"/>
      <c r="BK24" s="373"/>
      <c r="BL24" s="373"/>
      <c r="BM24" s="373"/>
      <c r="BN24" s="373"/>
      <c r="BO24" s="373"/>
      <c r="BP24" s="373"/>
      <c r="BQ24" s="373"/>
      <c r="BR24" s="373"/>
      <c r="BS24" s="373"/>
      <c r="BT24" s="373"/>
      <c r="BU24" s="373"/>
      <c r="BV24" s="373"/>
      <c r="BW24" s="373"/>
      <c r="BX24" s="373"/>
      <c r="BY24" s="373"/>
      <c r="BZ24" s="373"/>
      <c r="CA24" s="373"/>
      <c r="CB24" s="373"/>
      <c r="CC24" s="373"/>
      <c r="CD24" s="373"/>
      <c r="CE24" s="373"/>
      <c r="CF24" s="373"/>
      <c r="CG24" s="373"/>
      <c r="CH24" s="373"/>
      <c r="CI24" s="373"/>
      <c r="CJ24" s="373"/>
      <c r="CK24" s="373"/>
      <c r="CL24" s="373"/>
      <c r="CM24" s="373"/>
      <c r="CN24" s="373"/>
      <c r="CO24" s="373"/>
      <c r="CP24" s="373"/>
      <c r="CQ24" s="373"/>
      <c r="CR24" s="373"/>
      <c r="CS24" s="373"/>
      <c r="CT24" s="373"/>
      <c r="CU24" s="373"/>
      <c r="CV24" s="373"/>
      <c r="CW24" s="373"/>
      <c r="CX24" s="373"/>
      <c r="CY24" s="373"/>
      <c r="CZ24" s="373"/>
      <c r="DA24" s="373"/>
    </row>
    <row r="25" spans="1:120" s="23" customFormat="1" ht="19.5" customHeight="1">
      <c r="A25" s="304">
        <v>17</v>
      </c>
      <c r="B25" s="375" t="s">
        <v>525</v>
      </c>
      <c r="C25" s="376">
        <v>93851.571087679986</v>
      </c>
      <c r="D25" s="376">
        <v>13120.922236650002</v>
      </c>
      <c r="E25" s="376">
        <v>99600.050253619993</v>
      </c>
      <c r="F25" s="376">
        <v>2964.1275679500004</v>
      </c>
      <c r="G25" s="376">
        <v>24795.168621230001</v>
      </c>
      <c r="H25" s="377">
        <v>0.241752716668445</v>
      </c>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73"/>
      <c r="BK25" s="373"/>
      <c r="BL25" s="373"/>
      <c r="BM25" s="373"/>
      <c r="BN25" s="373"/>
      <c r="BO25" s="373"/>
      <c r="BP25" s="373"/>
      <c r="BQ25" s="373"/>
      <c r="BR25" s="373"/>
      <c r="BS25" s="373"/>
      <c r="BT25" s="373"/>
      <c r="BU25" s="373"/>
      <c r="BV25" s="373"/>
      <c r="BW25" s="373"/>
      <c r="BX25" s="373"/>
      <c r="BY25" s="373"/>
      <c r="BZ25" s="373"/>
      <c r="CA25" s="373"/>
      <c r="CB25" s="373"/>
      <c r="CC25" s="373"/>
      <c r="CD25" s="373"/>
      <c r="CE25" s="373"/>
      <c r="CF25" s="373"/>
      <c r="CG25" s="373"/>
      <c r="CH25" s="373"/>
      <c r="CI25" s="373"/>
      <c r="CJ25" s="373"/>
      <c r="CK25" s="373"/>
      <c r="CL25" s="373"/>
      <c r="CM25" s="373"/>
      <c r="CN25" s="373"/>
      <c r="CO25" s="373"/>
      <c r="CP25" s="373"/>
      <c r="CQ25" s="373"/>
      <c r="CR25" s="373"/>
      <c r="CS25" s="373"/>
      <c r="CT25" s="373"/>
      <c r="CU25" s="373"/>
      <c r="CV25" s="373"/>
      <c r="CW25" s="373"/>
      <c r="CX25" s="373"/>
      <c r="CY25" s="373"/>
      <c r="CZ25" s="373"/>
      <c r="DA25" s="373"/>
    </row>
    <row r="26" spans="1:120" s="23" customFormat="1">
      <c r="A26" s="373"/>
      <c r="B26" s="373"/>
      <c r="C26" s="373"/>
      <c r="D26" s="373"/>
      <c r="E26" s="373"/>
      <c r="F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c r="AN26" s="373"/>
      <c r="AO26" s="373"/>
      <c r="AP26" s="373"/>
      <c r="AQ26" s="373"/>
      <c r="AR26" s="373"/>
      <c r="AS26" s="373"/>
      <c r="AT26" s="373"/>
      <c r="AU26" s="373"/>
      <c r="AV26" s="373"/>
      <c r="AW26" s="373"/>
      <c r="AX26" s="373"/>
      <c r="AY26" s="373"/>
      <c r="AZ26" s="373"/>
      <c r="BA26" s="373"/>
      <c r="BB26" s="373"/>
      <c r="BC26" s="373"/>
      <c r="BD26" s="373"/>
      <c r="BE26" s="373"/>
      <c r="BF26" s="373"/>
      <c r="BG26" s="373"/>
      <c r="BH26" s="373"/>
      <c r="BI26" s="373"/>
      <c r="BJ26" s="373"/>
      <c r="BK26" s="373"/>
      <c r="BL26" s="373"/>
      <c r="BM26" s="373"/>
      <c r="BN26" s="373"/>
      <c r="BO26" s="373"/>
      <c r="BP26" s="373"/>
      <c r="BQ26" s="373"/>
      <c r="BR26" s="373"/>
      <c r="BS26" s="373"/>
      <c r="BT26" s="373"/>
      <c r="BU26" s="373"/>
      <c r="BV26" s="373"/>
      <c r="BW26" s="373"/>
      <c r="BX26" s="373"/>
      <c r="BY26" s="373"/>
      <c r="BZ26" s="373"/>
      <c r="CA26" s="373"/>
      <c r="CB26" s="373"/>
      <c r="CC26" s="373"/>
      <c r="CD26" s="373"/>
      <c r="CE26" s="373"/>
      <c r="CF26" s="373"/>
      <c r="CG26" s="373"/>
      <c r="CH26" s="373"/>
      <c r="CI26" s="373"/>
      <c r="CJ26" s="373"/>
      <c r="CK26" s="373"/>
      <c r="CL26" s="373"/>
      <c r="CM26" s="373"/>
      <c r="CN26" s="373"/>
      <c r="CO26" s="373"/>
      <c r="CP26" s="373"/>
      <c r="CQ26" s="373"/>
      <c r="CR26" s="373"/>
      <c r="CS26" s="373"/>
      <c r="CT26" s="373"/>
      <c r="CU26" s="373"/>
      <c r="CV26" s="373"/>
      <c r="CW26" s="373"/>
      <c r="CX26" s="373"/>
      <c r="CY26" s="373"/>
      <c r="CZ26" s="373"/>
      <c r="DA26" s="373"/>
    </row>
    <row r="27" spans="1:120" s="23" customFormat="1">
      <c r="A27" s="373"/>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c r="BC27" s="373"/>
      <c r="BD27" s="373"/>
      <c r="BE27" s="373"/>
      <c r="BF27" s="373"/>
      <c r="BG27" s="373"/>
      <c r="BH27" s="373"/>
      <c r="BI27" s="373"/>
      <c r="BJ27" s="373"/>
      <c r="BK27" s="373"/>
      <c r="BL27" s="373"/>
      <c r="BM27" s="373"/>
      <c r="BN27" s="373"/>
      <c r="BO27" s="373"/>
      <c r="BP27" s="373"/>
      <c r="BQ27" s="373"/>
      <c r="BR27" s="373"/>
      <c r="BS27" s="373"/>
      <c r="BT27" s="373"/>
      <c r="BU27" s="373"/>
      <c r="BV27" s="373"/>
      <c r="BW27" s="373"/>
      <c r="BX27" s="373"/>
      <c r="BY27" s="373"/>
      <c r="BZ27" s="373"/>
      <c r="CA27" s="373"/>
      <c r="CB27" s="373"/>
      <c r="CC27" s="373"/>
      <c r="CD27" s="373"/>
      <c r="CE27" s="373"/>
      <c r="CF27" s="373"/>
      <c r="CG27" s="373"/>
      <c r="CH27" s="373"/>
      <c r="CI27" s="373"/>
      <c r="CJ27" s="373"/>
      <c r="CK27" s="373"/>
      <c r="CL27" s="373"/>
      <c r="CM27" s="373"/>
      <c r="CN27" s="373"/>
      <c r="CO27" s="373"/>
      <c r="CP27" s="373"/>
      <c r="CQ27" s="373"/>
      <c r="CR27" s="373"/>
      <c r="CS27" s="373"/>
      <c r="CT27" s="373"/>
      <c r="CU27" s="373"/>
      <c r="CV27" s="373"/>
      <c r="CW27" s="373"/>
      <c r="CX27" s="373"/>
      <c r="CY27" s="373"/>
      <c r="CZ27" s="373"/>
      <c r="DA27" s="373"/>
    </row>
    <row r="28" spans="1:120" s="23" customFormat="1">
      <c r="A28" s="373"/>
      <c r="B28" s="373"/>
      <c r="C28" s="373"/>
      <c r="D28" s="373"/>
      <c r="E28" s="373"/>
      <c r="F28" s="373"/>
      <c r="G28" s="373"/>
      <c r="H28" s="373"/>
      <c r="I28" s="368"/>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373"/>
      <c r="BA28" s="373"/>
      <c r="BB28" s="373"/>
      <c r="BC28" s="373"/>
      <c r="BD28" s="373"/>
      <c r="BE28" s="373"/>
      <c r="BF28" s="373"/>
      <c r="BG28" s="373"/>
      <c r="BH28" s="373"/>
      <c r="BI28" s="373"/>
      <c r="BJ28" s="373"/>
      <c r="BK28" s="373"/>
      <c r="BL28" s="373"/>
      <c r="BM28" s="373"/>
      <c r="BN28" s="373"/>
      <c r="BO28" s="373"/>
      <c r="BP28" s="373"/>
      <c r="BQ28" s="373"/>
      <c r="BR28" s="373"/>
      <c r="BS28" s="373"/>
      <c r="BT28" s="373"/>
      <c r="BU28" s="373"/>
      <c r="BV28" s="373"/>
      <c r="BW28" s="373"/>
      <c r="BX28" s="373"/>
      <c r="BY28" s="373"/>
      <c r="BZ28" s="373"/>
      <c r="CA28" s="373"/>
      <c r="CB28" s="373"/>
      <c r="CC28" s="373"/>
      <c r="CD28" s="373"/>
      <c r="CE28" s="373"/>
      <c r="CF28" s="373"/>
      <c r="CG28" s="373"/>
      <c r="CH28" s="373"/>
      <c r="CI28" s="373"/>
      <c r="CJ28" s="373"/>
      <c r="CK28" s="373"/>
      <c r="CL28" s="373"/>
      <c r="CM28" s="373"/>
      <c r="CN28" s="373"/>
      <c r="CO28" s="373"/>
      <c r="CP28" s="373"/>
      <c r="CQ28" s="373"/>
      <c r="CR28" s="373"/>
      <c r="CS28" s="373"/>
      <c r="CT28" s="373"/>
      <c r="CU28" s="373"/>
      <c r="CV28" s="373"/>
      <c r="CW28" s="373"/>
      <c r="CX28" s="373"/>
      <c r="CY28" s="373"/>
      <c r="CZ28" s="373"/>
      <c r="DA28" s="373"/>
    </row>
    <row r="29" spans="1:120">
      <c r="DB29" s="9"/>
      <c r="DC29" s="9"/>
      <c r="DD29" s="9"/>
      <c r="DE29" s="9"/>
      <c r="DF29" s="9"/>
      <c r="DG29" s="9"/>
      <c r="DH29" s="9"/>
      <c r="DI29" s="9"/>
      <c r="DJ29" s="9"/>
      <c r="DK29" s="9"/>
      <c r="DL29" s="9"/>
      <c r="DM29" s="9"/>
      <c r="DN29" s="9"/>
      <c r="DO29" s="9"/>
      <c r="DP29" s="9"/>
    </row>
    <row r="30" spans="1:120">
      <c r="DB30" s="9"/>
      <c r="DC30" s="9"/>
      <c r="DD30" s="9"/>
      <c r="DE30" s="9"/>
      <c r="DF30" s="9"/>
      <c r="DG30" s="9"/>
      <c r="DH30" s="9"/>
      <c r="DI30" s="9"/>
      <c r="DJ30" s="9"/>
      <c r="DK30" s="9"/>
      <c r="DL30" s="9"/>
      <c r="DM30" s="9"/>
      <c r="DN30" s="9"/>
      <c r="DO30" s="9"/>
      <c r="DP30" s="9"/>
    </row>
  </sheetData>
  <mergeCells count="4">
    <mergeCell ref="C6:D6"/>
    <mergeCell ref="E6:F6"/>
    <mergeCell ref="G6:H6"/>
    <mergeCell ref="B6:B8"/>
  </mergeCells>
  <hyperlinks>
    <hyperlink ref="A1" location="Index!B5" display="&lt;- back" xr:uid="{EBCA4E3C-19F4-4B28-BE21-34B8A1B632D9}"/>
  </hyperlinks>
  <pageMargins left="0.7" right="0.7" top="0.75" bottom="0.75" header="0.3" footer="0.3"/>
  <pageSetup paperSize="9" scale="10" orientation="landscape" r:id="rId1"/>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1A3FD-F643-4824-BB1A-26021A5BBAF8}">
  <dimension ref="A1:DT25"/>
  <sheetViews>
    <sheetView zoomScale="80" zoomScaleNormal="80" zoomScaleSheetLayoutView="90" workbookViewId="0"/>
  </sheetViews>
  <sheetFormatPr defaultColWidth="22.6640625" defaultRowHeight="13.2"/>
  <cols>
    <col min="1" max="1" width="5.44140625" style="367" customWidth="1"/>
    <col min="2" max="2" width="45.21875" style="367" customWidth="1"/>
    <col min="3" max="17" width="10.88671875" style="367" customWidth="1"/>
    <col min="18" max="18" width="17.77734375" style="367" customWidth="1"/>
    <col min="19" max="19" width="17.77734375" style="378" customWidth="1"/>
    <col min="20" max="124" width="22.6640625" style="367"/>
    <col min="125" max="16384" width="22.6640625" style="9"/>
  </cols>
  <sheetData>
    <row r="1" spans="1:124">
      <c r="A1" s="38" t="s">
        <v>991</v>
      </c>
    </row>
    <row r="3" spans="1:124" ht="24" customHeight="1">
      <c r="A3" s="83" t="s">
        <v>1250</v>
      </c>
    </row>
    <row r="4" spans="1:124">
      <c r="DF4" s="9"/>
      <c r="DG4" s="9"/>
      <c r="DH4" s="9"/>
      <c r="DI4" s="9"/>
      <c r="DJ4" s="9"/>
      <c r="DK4" s="9"/>
      <c r="DL4" s="9"/>
      <c r="DM4" s="9"/>
      <c r="DN4" s="9"/>
      <c r="DO4" s="9"/>
      <c r="DP4" s="9"/>
      <c r="DQ4" s="9"/>
      <c r="DR4" s="9"/>
      <c r="DS4" s="9"/>
      <c r="DT4" s="9"/>
    </row>
    <row r="5" spans="1:124">
      <c r="S5" s="43" t="s">
        <v>993</v>
      </c>
      <c r="DF5" s="9"/>
      <c r="DG5" s="9"/>
      <c r="DH5" s="9"/>
      <c r="DI5" s="9"/>
      <c r="DJ5" s="9"/>
      <c r="DK5" s="9"/>
      <c r="DL5" s="9"/>
      <c r="DM5" s="9"/>
      <c r="DN5" s="9"/>
      <c r="DO5" s="9"/>
      <c r="DP5" s="9"/>
      <c r="DQ5" s="9"/>
      <c r="DR5" s="9"/>
      <c r="DS5" s="9"/>
      <c r="DT5" s="9"/>
    </row>
    <row r="6" spans="1:124" s="369" customFormat="1" ht="14.4" customHeight="1">
      <c r="A6" s="23"/>
      <c r="B6" s="984" t="s">
        <v>505</v>
      </c>
      <c r="C6" s="987" t="s">
        <v>526</v>
      </c>
      <c r="D6" s="987"/>
      <c r="E6" s="987"/>
      <c r="F6" s="987"/>
      <c r="G6" s="987"/>
      <c r="H6" s="987"/>
      <c r="I6" s="987"/>
      <c r="J6" s="987"/>
      <c r="K6" s="987"/>
      <c r="L6" s="987"/>
      <c r="M6" s="987"/>
      <c r="N6" s="987"/>
      <c r="O6" s="987"/>
      <c r="P6" s="987"/>
      <c r="Q6" s="988"/>
      <c r="R6" s="989" t="s">
        <v>26</v>
      </c>
      <c r="S6" s="989" t="s">
        <v>527</v>
      </c>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row>
    <row r="7" spans="1:124" s="369" customFormat="1" ht="14.4" customHeight="1">
      <c r="A7" s="387"/>
      <c r="B7" s="985"/>
      <c r="C7" s="380">
        <v>0</v>
      </c>
      <c r="D7" s="381">
        <v>0.02</v>
      </c>
      <c r="E7" s="380">
        <v>0.04</v>
      </c>
      <c r="F7" s="381">
        <v>0.1</v>
      </c>
      <c r="G7" s="381">
        <v>0.2</v>
      </c>
      <c r="H7" s="381">
        <v>0.35</v>
      </c>
      <c r="I7" s="381">
        <v>0.5</v>
      </c>
      <c r="J7" s="381">
        <v>0.7</v>
      </c>
      <c r="K7" s="381">
        <v>0.75</v>
      </c>
      <c r="L7" s="382">
        <v>1</v>
      </c>
      <c r="M7" s="382">
        <v>1.5</v>
      </c>
      <c r="N7" s="382">
        <v>2.5</v>
      </c>
      <c r="O7" s="382">
        <v>3.7</v>
      </c>
      <c r="P7" s="382">
        <v>12.5</v>
      </c>
      <c r="Q7" s="382" t="s">
        <v>528</v>
      </c>
      <c r="R7" s="990"/>
      <c r="S7" s="990"/>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row>
    <row r="8" spans="1:124" s="369" customFormat="1" ht="14.4" customHeight="1">
      <c r="A8" s="379"/>
      <c r="B8" s="986"/>
      <c r="C8" s="388" t="s">
        <v>58</v>
      </c>
      <c r="D8" s="388" t="s">
        <v>57</v>
      </c>
      <c r="E8" s="388" t="s">
        <v>56</v>
      </c>
      <c r="F8" s="388" t="s">
        <v>59</v>
      </c>
      <c r="G8" s="388" t="s">
        <v>60</v>
      </c>
      <c r="H8" s="388" t="s">
        <v>107</v>
      </c>
      <c r="I8" s="388" t="s">
        <v>108</v>
      </c>
      <c r="J8" s="388" t="s">
        <v>109</v>
      </c>
      <c r="K8" s="388" t="s">
        <v>196</v>
      </c>
      <c r="L8" s="389" t="s">
        <v>197</v>
      </c>
      <c r="M8" s="389" t="s">
        <v>198</v>
      </c>
      <c r="N8" s="389" t="s">
        <v>199</v>
      </c>
      <c r="O8" s="389" t="s">
        <v>200</v>
      </c>
      <c r="P8" s="389" t="s">
        <v>403</v>
      </c>
      <c r="Q8" s="389" t="s">
        <v>404</v>
      </c>
      <c r="R8" s="390" t="s">
        <v>529</v>
      </c>
      <c r="S8" s="390" t="s">
        <v>530</v>
      </c>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row>
    <row r="9" spans="1:124" s="23" customFormat="1">
      <c r="A9" s="16">
        <v>1</v>
      </c>
      <c r="B9" s="19" t="s">
        <v>513</v>
      </c>
      <c r="C9" s="371">
        <v>58004.49757965</v>
      </c>
      <c r="D9" s="371">
        <v>0</v>
      </c>
      <c r="E9" s="371">
        <v>0</v>
      </c>
      <c r="F9" s="371">
        <v>10.037919220000001</v>
      </c>
      <c r="G9" s="371">
        <v>0</v>
      </c>
      <c r="H9" s="371">
        <v>0</v>
      </c>
      <c r="I9" s="371">
        <v>5.4830419999999998E-2</v>
      </c>
      <c r="J9" s="371">
        <v>0</v>
      </c>
      <c r="K9" s="371">
        <v>0</v>
      </c>
      <c r="L9" s="371">
        <v>667.92609367999989</v>
      </c>
      <c r="M9" s="371">
        <v>0</v>
      </c>
      <c r="N9" s="371">
        <v>60.243372350000001</v>
      </c>
      <c r="O9" s="371">
        <v>0</v>
      </c>
      <c r="P9" s="371">
        <v>0</v>
      </c>
      <c r="Q9" s="371">
        <v>2007.9107147</v>
      </c>
      <c r="R9" s="371">
        <v>60750.670510019998</v>
      </c>
      <c r="S9" s="383">
        <v>60750.670510019998</v>
      </c>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row>
    <row r="10" spans="1:124" s="23" customFormat="1">
      <c r="A10" s="16">
        <v>2</v>
      </c>
      <c r="B10" s="374" t="s">
        <v>514</v>
      </c>
      <c r="C10" s="371">
        <v>5069.5031851800004</v>
      </c>
      <c r="D10" s="371">
        <v>0</v>
      </c>
      <c r="E10" s="371">
        <v>0</v>
      </c>
      <c r="F10" s="371">
        <v>0</v>
      </c>
      <c r="G10" s="371">
        <v>1941.1556502000001</v>
      </c>
      <c r="H10" s="371">
        <v>0</v>
      </c>
      <c r="I10" s="371">
        <v>6.2099999999999998E-6</v>
      </c>
      <c r="J10" s="371">
        <v>0</v>
      </c>
      <c r="K10" s="371">
        <v>0</v>
      </c>
      <c r="L10" s="371">
        <v>55.560996150000001</v>
      </c>
      <c r="M10" s="371">
        <v>0</v>
      </c>
      <c r="N10" s="371">
        <v>1.3368521100000001</v>
      </c>
      <c r="O10" s="371">
        <v>0</v>
      </c>
      <c r="P10" s="371">
        <v>0</v>
      </c>
      <c r="Q10" s="371">
        <v>0</v>
      </c>
      <c r="R10" s="371">
        <v>7067.5566898499992</v>
      </c>
      <c r="S10" s="383">
        <v>2.8073633556082815</v>
      </c>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3"/>
      <c r="BO10" s="373"/>
      <c r="BP10" s="373"/>
      <c r="BQ10" s="373"/>
      <c r="BR10" s="373"/>
      <c r="BS10" s="373"/>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row>
    <row r="11" spans="1:124" s="23" customFormat="1">
      <c r="A11" s="16">
        <v>3</v>
      </c>
      <c r="B11" s="374" t="s">
        <v>515</v>
      </c>
      <c r="C11" s="371">
        <v>1015.1022710499999</v>
      </c>
      <c r="D11" s="371">
        <v>0</v>
      </c>
      <c r="E11" s="371">
        <v>0</v>
      </c>
      <c r="F11" s="371">
        <v>0</v>
      </c>
      <c r="G11" s="371">
        <v>713.44706177</v>
      </c>
      <c r="H11" s="371">
        <v>0</v>
      </c>
      <c r="I11" s="371">
        <v>0.49024023999999999</v>
      </c>
      <c r="J11" s="371">
        <v>0</v>
      </c>
      <c r="K11" s="371">
        <v>0</v>
      </c>
      <c r="L11" s="371">
        <v>34.787369869999999</v>
      </c>
      <c r="M11" s="371">
        <v>0</v>
      </c>
      <c r="N11" s="371">
        <v>0</v>
      </c>
      <c r="O11" s="371">
        <v>0</v>
      </c>
      <c r="P11" s="371">
        <v>0</v>
      </c>
      <c r="Q11" s="371">
        <v>0</v>
      </c>
      <c r="R11" s="371">
        <v>1763.8269429299999</v>
      </c>
      <c r="S11" s="383">
        <v>20.676025308232347</v>
      </c>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c r="BK11" s="373"/>
      <c r="BL11" s="373"/>
      <c r="BM11" s="373"/>
      <c r="BN11" s="373"/>
      <c r="BO11" s="373"/>
      <c r="BP11" s="373"/>
      <c r="BQ11" s="373"/>
      <c r="BR11" s="373"/>
      <c r="BS11" s="373"/>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row>
    <row r="12" spans="1:124" s="23" customFormat="1">
      <c r="A12" s="16">
        <v>4</v>
      </c>
      <c r="B12" s="374" t="s">
        <v>516</v>
      </c>
      <c r="C12" s="371">
        <v>796.44112227999995</v>
      </c>
      <c r="D12" s="371">
        <v>0</v>
      </c>
      <c r="E12" s="371">
        <v>0</v>
      </c>
      <c r="F12" s="371">
        <v>0</v>
      </c>
      <c r="G12" s="371">
        <v>0</v>
      </c>
      <c r="H12" s="371">
        <v>0</v>
      </c>
      <c r="I12" s="371">
        <v>0</v>
      </c>
      <c r="J12" s="371">
        <v>0</v>
      </c>
      <c r="K12" s="371">
        <v>0</v>
      </c>
      <c r="L12" s="371">
        <v>0</v>
      </c>
      <c r="M12" s="371">
        <v>0</v>
      </c>
      <c r="N12" s="371">
        <v>0</v>
      </c>
      <c r="O12" s="371">
        <v>0</v>
      </c>
      <c r="P12" s="371">
        <v>0</v>
      </c>
      <c r="Q12" s="371">
        <v>0</v>
      </c>
      <c r="R12" s="371">
        <v>796.44112227999995</v>
      </c>
      <c r="S12" s="383">
        <v>796.44112227999995</v>
      </c>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c r="BK12" s="373"/>
      <c r="BL12" s="373"/>
      <c r="BM12" s="373"/>
      <c r="BN12" s="373"/>
      <c r="BO12" s="373"/>
      <c r="BP12" s="373"/>
      <c r="BQ12" s="373"/>
      <c r="BR12" s="373"/>
      <c r="BS12" s="373"/>
      <c r="BT12" s="373"/>
      <c r="BU12" s="373"/>
      <c r="BV12" s="373"/>
      <c r="BW12" s="373"/>
      <c r="BX12" s="373"/>
      <c r="BY12" s="373"/>
      <c r="BZ12" s="373"/>
      <c r="CA12" s="373"/>
      <c r="CB12" s="373"/>
      <c r="CC12" s="373"/>
      <c r="CD12" s="373"/>
      <c r="CE12" s="373"/>
      <c r="CF12" s="373"/>
      <c r="CG12" s="373"/>
      <c r="CH12" s="373"/>
      <c r="CI12" s="373"/>
      <c r="CJ12" s="373"/>
      <c r="CK12" s="373"/>
      <c r="CL12" s="373"/>
      <c r="CM12" s="373"/>
      <c r="CN12" s="373"/>
      <c r="CO12" s="373"/>
      <c r="CP12" s="373"/>
      <c r="CQ12" s="373"/>
      <c r="CR12" s="373"/>
      <c r="CS12" s="373"/>
      <c r="CT12" s="373"/>
      <c r="CU12" s="373"/>
      <c r="CV12" s="373"/>
      <c r="CW12" s="373"/>
      <c r="CX12" s="373"/>
      <c r="CY12" s="373"/>
      <c r="CZ12" s="373"/>
      <c r="DA12" s="373"/>
      <c r="DB12" s="373"/>
      <c r="DC12" s="373"/>
      <c r="DD12" s="373"/>
      <c r="DE12" s="373"/>
    </row>
    <row r="13" spans="1:124" s="23" customFormat="1">
      <c r="A13" s="16">
        <v>5</v>
      </c>
      <c r="B13" s="374" t="s">
        <v>517</v>
      </c>
      <c r="C13" s="371">
        <v>894.17742235000003</v>
      </c>
      <c r="D13" s="371">
        <v>0</v>
      </c>
      <c r="E13" s="371">
        <v>0</v>
      </c>
      <c r="F13" s="371">
        <v>0</v>
      </c>
      <c r="G13" s="371">
        <v>0</v>
      </c>
      <c r="H13" s="371">
        <v>0</v>
      </c>
      <c r="I13" s="371">
        <v>0</v>
      </c>
      <c r="J13" s="371">
        <v>0</v>
      </c>
      <c r="K13" s="371">
        <v>0</v>
      </c>
      <c r="L13" s="371">
        <v>0</v>
      </c>
      <c r="M13" s="371">
        <v>0</v>
      </c>
      <c r="N13" s="371">
        <v>0</v>
      </c>
      <c r="O13" s="371">
        <v>0</v>
      </c>
      <c r="P13" s="371">
        <v>0</v>
      </c>
      <c r="Q13" s="371">
        <v>0</v>
      </c>
      <c r="R13" s="371">
        <v>894.17742235000003</v>
      </c>
      <c r="S13" s="383">
        <v>894.17742235000003</v>
      </c>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373"/>
      <c r="BJ13" s="373"/>
      <c r="BK13" s="373"/>
      <c r="BL13" s="373"/>
      <c r="BM13" s="373"/>
      <c r="BN13" s="373"/>
      <c r="BO13" s="373"/>
      <c r="BP13" s="373"/>
      <c r="BQ13" s="373"/>
      <c r="BR13" s="373"/>
      <c r="BS13" s="373"/>
      <c r="BT13" s="373"/>
      <c r="BU13" s="373"/>
      <c r="BV13" s="373"/>
      <c r="BW13" s="373"/>
      <c r="BX13" s="373"/>
      <c r="BY13" s="373"/>
      <c r="BZ13" s="373"/>
      <c r="CA13" s="373"/>
      <c r="CB13" s="373"/>
      <c r="CC13" s="373"/>
      <c r="CD13" s="373"/>
      <c r="CE13" s="373"/>
      <c r="CF13" s="373"/>
      <c r="CG13" s="373"/>
      <c r="CH13" s="373"/>
      <c r="CI13" s="373"/>
      <c r="CJ13" s="373"/>
      <c r="CK13" s="373"/>
      <c r="CL13" s="373"/>
      <c r="CM13" s="373"/>
      <c r="CN13" s="373"/>
      <c r="CO13" s="373"/>
      <c r="CP13" s="373"/>
      <c r="CQ13" s="373"/>
      <c r="CR13" s="373"/>
      <c r="CS13" s="373"/>
      <c r="CT13" s="373"/>
      <c r="CU13" s="373"/>
      <c r="CV13" s="373"/>
      <c r="CW13" s="373"/>
      <c r="CX13" s="373"/>
      <c r="CY13" s="373"/>
      <c r="CZ13" s="373"/>
      <c r="DA13" s="373"/>
      <c r="DB13" s="373"/>
      <c r="DC13" s="373"/>
      <c r="DD13" s="373"/>
      <c r="DE13" s="373"/>
    </row>
    <row r="14" spans="1:124" s="23" customFormat="1">
      <c r="A14" s="16">
        <v>6</v>
      </c>
      <c r="B14" s="374" t="s">
        <v>319</v>
      </c>
      <c r="C14" s="371">
        <v>8.4647345899999991</v>
      </c>
      <c r="D14" s="371">
        <v>0</v>
      </c>
      <c r="E14" s="371">
        <v>0</v>
      </c>
      <c r="F14" s="371">
        <v>0</v>
      </c>
      <c r="G14" s="371">
        <v>238.15782006999999</v>
      </c>
      <c r="H14" s="371">
        <v>0</v>
      </c>
      <c r="I14" s="371">
        <v>126.48004745999999</v>
      </c>
      <c r="J14" s="371">
        <v>0</v>
      </c>
      <c r="K14" s="371">
        <v>0</v>
      </c>
      <c r="L14" s="371">
        <v>187.23180463999998</v>
      </c>
      <c r="M14" s="371">
        <v>0</v>
      </c>
      <c r="N14" s="371">
        <v>7.6675900000000002E-3</v>
      </c>
      <c r="O14" s="371">
        <v>0</v>
      </c>
      <c r="P14" s="371">
        <v>0</v>
      </c>
      <c r="Q14" s="371">
        <v>0</v>
      </c>
      <c r="R14" s="371">
        <v>560.34207435000008</v>
      </c>
      <c r="S14" s="383">
        <v>368.04327630827532</v>
      </c>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373"/>
      <c r="BG14" s="373"/>
      <c r="BH14" s="373"/>
      <c r="BI14" s="373"/>
      <c r="BJ14" s="373"/>
      <c r="BK14" s="373"/>
      <c r="BL14" s="373"/>
      <c r="BM14" s="373"/>
      <c r="BN14" s="373"/>
      <c r="BO14" s="373"/>
      <c r="BP14" s="373"/>
      <c r="BQ14" s="373"/>
      <c r="BR14" s="373"/>
      <c r="BS14" s="373"/>
      <c r="BT14" s="373"/>
      <c r="BU14" s="373"/>
      <c r="BV14" s="373"/>
      <c r="BW14" s="373"/>
      <c r="BX14" s="373"/>
      <c r="BY14" s="373"/>
      <c r="BZ14" s="373"/>
      <c r="CA14" s="373"/>
      <c r="CB14" s="373"/>
      <c r="CC14" s="373"/>
      <c r="CD14" s="373"/>
      <c r="CE14" s="373"/>
      <c r="CF14" s="373"/>
      <c r="CG14" s="373"/>
      <c r="CH14" s="373"/>
      <c r="CI14" s="373"/>
      <c r="CJ14" s="373"/>
      <c r="CK14" s="373"/>
      <c r="CL14" s="373"/>
      <c r="CM14" s="373"/>
      <c r="CN14" s="373"/>
      <c r="CO14" s="373"/>
      <c r="CP14" s="373"/>
      <c r="CQ14" s="373"/>
      <c r="CR14" s="373"/>
      <c r="CS14" s="373"/>
      <c r="CT14" s="373"/>
      <c r="CU14" s="373"/>
      <c r="CV14" s="373"/>
      <c r="CW14" s="373"/>
      <c r="CX14" s="373"/>
      <c r="CY14" s="373"/>
      <c r="CZ14" s="373"/>
      <c r="DA14" s="373"/>
      <c r="DB14" s="373"/>
      <c r="DC14" s="373"/>
      <c r="DD14" s="373"/>
      <c r="DE14" s="373"/>
    </row>
    <row r="15" spans="1:124" s="23" customFormat="1">
      <c r="A15" s="16">
        <v>7</v>
      </c>
      <c r="B15" s="374" t="s">
        <v>518</v>
      </c>
      <c r="C15" s="371">
        <v>1.0420970999999999</v>
      </c>
      <c r="D15" s="371">
        <v>0</v>
      </c>
      <c r="E15" s="371">
        <v>0</v>
      </c>
      <c r="F15" s="371">
        <v>0</v>
      </c>
      <c r="G15" s="371">
        <v>54.153772709999998</v>
      </c>
      <c r="H15" s="371">
        <v>1.871627E-2</v>
      </c>
      <c r="I15" s="371">
        <v>163.68182863999999</v>
      </c>
      <c r="J15" s="371">
        <v>0.45902356999999999</v>
      </c>
      <c r="K15" s="371">
        <v>0</v>
      </c>
      <c r="L15" s="371">
        <v>12682.52485519</v>
      </c>
      <c r="M15" s="371">
        <v>78.501773849999992</v>
      </c>
      <c r="N15" s="371">
        <v>0</v>
      </c>
      <c r="O15" s="371">
        <v>0</v>
      </c>
      <c r="P15" s="371">
        <v>0</v>
      </c>
      <c r="Q15" s="371">
        <v>0</v>
      </c>
      <c r="R15" s="371">
        <v>12980.382067330002</v>
      </c>
      <c r="S15" s="383">
        <v>12980.382067330002</v>
      </c>
      <c r="T15" s="384"/>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c r="BE15" s="373"/>
      <c r="BF15" s="373"/>
      <c r="BG15" s="373"/>
      <c r="BH15" s="373"/>
      <c r="BI15" s="373"/>
      <c r="BJ15" s="373"/>
      <c r="BK15" s="373"/>
      <c r="BL15" s="373"/>
      <c r="BM15" s="373"/>
      <c r="BN15" s="373"/>
      <c r="BO15" s="373"/>
      <c r="BP15" s="373"/>
      <c r="BQ15" s="373"/>
      <c r="BR15" s="373"/>
      <c r="BS15" s="373"/>
      <c r="BT15" s="373"/>
      <c r="BU15" s="373"/>
      <c r="BV15" s="373"/>
      <c r="BW15" s="373"/>
      <c r="BX15" s="373"/>
      <c r="BY15" s="373"/>
      <c r="BZ15" s="373"/>
      <c r="CA15" s="373"/>
      <c r="CB15" s="373"/>
      <c r="CC15" s="373"/>
      <c r="CD15" s="373"/>
      <c r="CE15" s="373"/>
      <c r="CF15" s="373"/>
      <c r="CG15" s="373"/>
      <c r="CH15" s="373"/>
      <c r="CI15" s="373"/>
      <c r="CJ15" s="373"/>
      <c r="CK15" s="373"/>
      <c r="CL15" s="373"/>
      <c r="CM15" s="373"/>
      <c r="CN15" s="373"/>
      <c r="CO15" s="373"/>
      <c r="CP15" s="373"/>
      <c r="CQ15" s="373"/>
      <c r="CR15" s="373"/>
      <c r="CS15" s="373"/>
      <c r="CT15" s="373"/>
      <c r="CU15" s="373"/>
      <c r="CV15" s="373"/>
      <c r="CW15" s="373"/>
      <c r="CX15" s="373"/>
      <c r="CY15" s="373"/>
      <c r="CZ15" s="373"/>
      <c r="DA15" s="373"/>
      <c r="DB15" s="373"/>
      <c r="DC15" s="373"/>
      <c r="DD15" s="373"/>
      <c r="DE15" s="373"/>
    </row>
    <row r="16" spans="1:124" s="23" customFormat="1">
      <c r="A16" s="16">
        <v>8</v>
      </c>
      <c r="B16" s="374" t="s">
        <v>519</v>
      </c>
      <c r="C16" s="371">
        <v>0.36329624999999999</v>
      </c>
      <c r="D16" s="371">
        <v>0</v>
      </c>
      <c r="E16" s="371">
        <v>0</v>
      </c>
      <c r="F16" s="371">
        <v>0</v>
      </c>
      <c r="G16" s="371">
        <v>0</v>
      </c>
      <c r="H16" s="371">
        <v>14.35054699</v>
      </c>
      <c r="I16" s="371">
        <v>0</v>
      </c>
      <c r="J16" s="371">
        <v>0</v>
      </c>
      <c r="K16" s="371">
        <v>7677.0561065800002</v>
      </c>
      <c r="L16" s="371">
        <v>0</v>
      </c>
      <c r="M16" s="371">
        <v>0</v>
      </c>
      <c r="N16" s="371">
        <v>0</v>
      </c>
      <c r="O16" s="371">
        <v>0</v>
      </c>
      <c r="P16" s="371">
        <v>0</v>
      </c>
      <c r="Q16" s="371">
        <v>0</v>
      </c>
      <c r="R16" s="371">
        <v>7691.76994982</v>
      </c>
      <c r="S16" s="383">
        <v>7691.76994982</v>
      </c>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373"/>
      <c r="BA16" s="373"/>
      <c r="BB16" s="373"/>
      <c r="BC16" s="373"/>
      <c r="BD16" s="373"/>
      <c r="BE16" s="373"/>
      <c r="BF16" s="373"/>
      <c r="BG16" s="373"/>
      <c r="BH16" s="373"/>
      <c r="BI16" s="373"/>
      <c r="BJ16" s="373"/>
      <c r="BK16" s="373"/>
      <c r="BL16" s="373"/>
      <c r="BM16" s="373"/>
      <c r="BN16" s="373"/>
      <c r="BO16" s="373"/>
      <c r="BP16" s="373"/>
      <c r="BQ16" s="373"/>
      <c r="BR16" s="373"/>
      <c r="BS16" s="373"/>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3"/>
      <c r="CR16" s="373"/>
      <c r="CS16" s="373"/>
      <c r="CT16" s="373"/>
      <c r="CU16" s="373"/>
      <c r="CV16" s="373"/>
      <c r="CW16" s="373"/>
      <c r="CX16" s="373"/>
      <c r="CY16" s="373"/>
      <c r="CZ16" s="373"/>
      <c r="DA16" s="373"/>
      <c r="DB16" s="373"/>
      <c r="DC16" s="373"/>
      <c r="DD16" s="373"/>
      <c r="DE16" s="373"/>
    </row>
    <row r="17" spans="1:109" s="23" customFormat="1">
      <c r="A17" s="16">
        <v>9</v>
      </c>
      <c r="B17" s="374" t="s">
        <v>520</v>
      </c>
      <c r="C17" s="371">
        <v>0</v>
      </c>
      <c r="D17" s="371">
        <v>0</v>
      </c>
      <c r="E17" s="371">
        <v>0</v>
      </c>
      <c r="F17" s="371">
        <v>0</v>
      </c>
      <c r="G17" s="371">
        <v>0</v>
      </c>
      <c r="H17" s="371">
        <v>4990.3880710200001</v>
      </c>
      <c r="I17" s="371">
        <v>734.48677125999995</v>
      </c>
      <c r="J17" s="371">
        <v>0</v>
      </c>
      <c r="K17" s="371">
        <v>0</v>
      </c>
      <c r="L17" s="371">
        <v>8.1875174000000008</v>
      </c>
      <c r="M17" s="371">
        <v>0</v>
      </c>
      <c r="N17" s="371">
        <v>0</v>
      </c>
      <c r="O17" s="371">
        <v>0</v>
      </c>
      <c r="P17" s="371">
        <v>0</v>
      </c>
      <c r="Q17" s="371">
        <v>0</v>
      </c>
      <c r="R17" s="371">
        <v>5733.0623596800006</v>
      </c>
      <c r="S17" s="383">
        <v>5733.0623596800006</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3"/>
      <c r="BF17" s="373"/>
      <c r="BG17" s="373"/>
      <c r="BH17" s="373"/>
      <c r="BI17" s="373"/>
      <c r="BJ17" s="373"/>
      <c r="BK17" s="373"/>
      <c r="BL17" s="373"/>
      <c r="BM17" s="373"/>
      <c r="BN17" s="373"/>
      <c r="BO17" s="373"/>
      <c r="BP17" s="373"/>
      <c r="BQ17" s="373"/>
      <c r="BR17" s="373"/>
      <c r="BS17" s="373"/>
      <c r="BT17" s="373"/>
      <c r="BU17" s="373"/>
      <c r="BV17" s="373"/>
      <c r="BW17" s="373"/>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373"/>
      <c r="CU17" s="373"/>
      <c r="CV17" s="373"/>
      <c r="CW17" s="373"/>
      <c r="CX17" s="373"/>
      <c r="CY17" s="373"/>
      <c r="CZ17" s="373"/>
      <c r="DA17" s="373"/>
      <c r="DB17" s="373"/>
      <c r="DC17" s="373"/>
      <c r="DD17" s="373"/>
      <c r="DE17" s="373"/>
    </row>
    <row r="18" spans="1:109" s="23" customFormat="1">
      <c r="A18" s="16">
        <v>10</v>
      </c>
      <c r="B18" s="374" t="s">
        <v>326</v>
      </c>
      <c r="C18" s="371">
        <v>0</v>
      </c>
      <c r="D18" s="371">
        <v>0</v>
      </c>
      <c r="E18" s="371">
        <v>0</v>
      </c>
      <c r="F18" s="371">
        <v>0</v>
      </c>
      <c r="G18" s="371">
        <v>0</v>
      </c>
      <c r="H18" s="371">
        <v>0</v>
      </c>
      <c r="I18" s="371">
        <v>0</v>
      </c>
      <c r="J18" s="371">
        <v>0</v>
      </c>
      <c r="K18" s="371">
        <v>0</v>
      </c>
      <c r="L18" s="371">
        <v>137.18814147999998</v>
      </c>
      <c r="M18" s="371">
        <v>64.768100919999995</v>
      </c>
      <c r="N18" s="371">
        <v>0</v>
      </c>
      <c r="O18" s="371">
        <v>0</v>
      </c>
      <c r="P18" s="371">
        <v>0</v>
      </c>
      <c r="Q18" s="371">
        <v>0</v>
      </c>
      <c r="R18" s="371">
        <v>201.95624239999998</v>
      </c>
      <c r="S18" s="383">
        <v>201.95624239999998</v>
      </c>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c r="CZ18" s="373"/>
      <c r="DA18" s="373"/>
      <c r="DB18" s="373"/>
      <c r="DC18" s="373"/>
      <c r="DD18" s="373"/>
      <c r="DE18" s="373"/>
    </row>
    <row r="19" spans="1:109" s="23" customFormat="1">
      <c r="A19" s="16">
        <v>11</v>
      </c>
      <c r="B19" s="374" t="s">
        <v>521</v>
      </c>
      <c r="C19" s="371">
        <v>0</v>
      </c>
      <c r="D19" s="371">
        <v>0</v>
      </c>
      <c r="E19" s="371">
        <v>0</v>
      </c>
      <c r="F19" s="371">
        <v>0</v>
      </c>
      <c r="G19" s="371">
        <v>0</v>
      </c>
      <c r="H19" s="371">
        <v>0</v>
      </c>
      <c r="I19" s="371">
        <v>0</v>
      </c>
      <c r="J19" s="371">
        <v>0</v>
      </c>
      <c r="K19" s="371">
        <v>0</v>
      </c>
      <c r="L19" s="371">
        <v>0</v>
      </c>
      <c r="M19" s="371">
        <v>48.819847670000001</v>
      </c>
      <c r="N19" s="371">
        <v>0</v>
      </c>
      <c r="O19" s="371">
        <v>0</v>
      </c>
      <c r="P19" s="371">
        <v>0</v>
      </c>
      <c r="Q19" s="371">
        <v>0</v>
      </c>
      <c r="R19" s="371">
        <v>48.819847670000001</v>
      </c>
      <c r="S19" s="383">
        <v>48.819847663697921</v>
      </c>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73"/>
      <c r="BD19" s="373"/>
      <c r="BE19" s="373"/>
      <c r="BF19" s="373"/>
      <c r="BG19" s="373"/>
      <c r="BH19" s="373"/>
      <c r="BI19" s="373"/>
      <c r="BJ19" s="373"/>
      <c r="BK19" s="373"/>
      <c r="BL19" s="373"/>
      <c r="BM19" s="373"/>
      <c r="BN19" s="373"/>
      <c r="BO19" s="373"/>
      <c r="BP19" s="373"/>
      <c r="BQ19" s="373"/>
      <c r="BR19" s="373"/>
      <c r="BS19" s="373"/>
      <c r="BT19" s="373"/>
      <c r="BU19" s="373"/>
      <c r="BV19" s="373"/>
      <c r="BW19" s="373"/>
      <c r="BX19" s="373"/>
      <c r="BY19" s="373"/>
      <c r="BZ19" s="373"/>
      <c r="CA19" s="373"/>
      <c r="CB19" s="373"/>
      <c r="CC19" s="373"/>
      <c r="CD19" s="373"/>
      <c r="CE19" s="373"/>
      <c r="CF19" s="373"/>
      <c r="CG19" s="373"/>
      <c r="CH19" s="373"/>
      <c r="CI19" s="373"/>
      <c r="CJ19" s="373"/>
      <c r="CK19" s="373"/>
      <c r="CL19" s="373"/>
      <c r="CM19" s="373"/>
      <c r="CN19" s="373"/>
      <c r="CO19" s="373"/>
      <c r="CP19" s="373"/>
      <c r="CQ19" s="373"/>
      <c r="CR19" s="373"/>
      <c r="CS19" s="373"/>
      <c r="CT19" s="373"/>
      <c r="CU19" s="373"/>
      <c r="CV19" s="373"/>
      <c r="CW19" s="373"/>
      <c r="CX19" s="373"/>
      <c r="CY19" s="373"/>
      <c r="CZ19" s="373"/>
      <c r="DA19" s="373"/>
      <c r="DB19" s="373"/>
      <c r="DC19" s="373"/>
      <c r="DD19" s="373"/>
      <c r="DE19" s="373"/>
    </row>
    <row r="20" spans="1:109" s="23" customFormat="1">
      <c r="A20" s="16">
        <v>12</v>
      </c>
      <c r="B20" s="374" t="s">
        <v>314</v>
      </c>
      <c r="C20" s="371">
        <v>0</v>
      </c>
      <c r="D20" s="371">
        <v>0</v>
      </c>
      <c r="E20" s="371">
        <v>0</v>
      </c>
      <c r="F20" s="371">
        <v>0</v>
      </c>
      <c r="G20" s="371">
        <v>0</v>
      </c>
      <c r="H20" s="371">
        <v>0</v>
      </c>
      <c r="I20" s="371">
        <v>0</v>
      </c>
      <c r="J20" s="371">
        <v>0</v>
      </c>
      <c r="K20" s="371">
        <v>0</v>
      </c>
      <c r="L20" s="371">
        <v>0</v>
      </c>
      <c r="M20" s="371">
        <v>0</v>
      </c>
      <c r="N20" s="371">
        <v>0</v>
      </c>
      <c r="O20" s="371">
        <v>0</v>
      </c>
      <c r="P20" s="371">
        <v>0</v>
      </c>
      <c r="Q20" s="371">
        <v>0</v>
      </c>
      <c r="R20" s="371">
        <v>0</v>
      </c>
      <c r="S20" s="383">
        <v>0</v>
      </c>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373"/>
      <c r="BD20" s="373"/>
      <c r="BE20" s="373"/>
      <c r="BF20" s="373"/>
      <c r="BG20" s="373"/>
      <c r="BH20" s="373"/>
      <c r="BI20" s="373"/>
      <c r="BJ20" s="373"/>
      <c r="BK20" s="373"/>
      <c r="BL20" s="373"/>
      <c r="BM20" s="373"/>
      <c r="BN20" s="373"/>
      <c r="BO20" s="373"/>
      <c r="BP20" s="373"/>
      <c r="BQ20" s="373"/>
      <c r="BR20" s="373"/>
      <c r="BS20" s="373"/>
      <c r="BT20" s="373"/>
      <c r="BU20" s="373"/>
      <c r="BV20" s="373"/>
      <c r="BW20" s="373"/>
      <c r="BX20" s="373"/>
      <c r="BY20" s="373"/>
      <c r="BZ20" s="373"/>
      <c r="CA20" s="373"/>
      <c r="CB20" s="373"/>
      <c r="CC20" s="373"/>
      <c r="CD20" s="373"/>
      <c r="CE20" s="373"/>
      <c r="CF20" s="373"/>
      <c r="CG20" s="373"/>
      <c r="CH20" s="373"/>
      <c r="CI20" s="373"/>
      <c r="CJ20" s="373"/>
      <c r="CK20" s="373"/>
      <c r="CL20" s="373"/>
      <c r="CM20" s="373"/>
      <c r="CN20" s="373"/>
      <c r="CO20" s="373"/>
      <c r="CP20" s="373"/>
      <c r="CQ20" s="373"/>
      <c r="CR20" s="373"/>
      <c r="CS20" s="373"/>
      <c r="CT20" s="373"/>
      <c r="CU20" s="373"/>
      <c r="CV20" s="373"/>
      <c r="CW20" s="373"/>
      <c r="CX20" s="373"/>
      <c r="CY20" s="373"/>
      <c r="CZ20" s="373"/>
      <c r="DA20" s="373"/>
      <c r="DB20" s="373"/>
      <c r="DC20" s="373"/>
      <c r="DD20" s="373"/>
      <c r="DE20" s="373"/>
    </row>
    <row r="21" spans="1:109" s="23" customFormat="1" ht="26.4">
      <c r="A21" s="16">
        <v>13</v>
      </c>
      <c r="B21" s="374" t="s">
        <v>522</v>
      </c>
      <c r="C21" s="371">
        <v>0</v>
      </c>
      <c r="D21" s="371">
        <v>0</v>
      </c>
      <c r="E21" s="371">
        <v>0</v>
      </c>
      <c r="F21" s="371">
        <v>0</v>
      </c>
      <c r="G21" s="371">
        <v>0</v>
      </c>
      <c r="H21" s="371">
        <v>0</v>
      </c>
      <c r="I21" s="371">
        <v>0</v>
      </c>
      <c r="J21" s="371">
        <v>0</v>
      </c>
      <c r="K21" s="371">
        <v>0</v>
      </c>
      <c r="L21" s="371">
        <v>0</v>
      </c>
      <c r="M21" s="371">
        <v>0</v>
      </c>
      <c r="N21" s="371">
        <v>0</v>
      </c>
      <c r="O21" s="371">
        <v>0</v>
      </c>
      <c r="P21" s="371">
        <v>0</v>
      </c>
      <c r="Q21" s="371">
        <v>0</v>
      </c>
      <c r="R21" s="371">
        <v>0</v>
      </c>
      <c r="S21" s="383">
        <v>0</v>
      </c>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3"/>
      <c r="AY21" s="373"/>
      <c r="AZ21" s="373"/>
      <c r="BA21" s="373"/>
      <c r="BB21" s="373"/>
      <c r="BC21" s="373"/>
      <c r="BD21" s="373"/>
      <c r="BE21" s="373"/>
      <c r="BF21" s="373"/>
      <c r="BG21" s="373"/>
      <c r="BH21" s="373"/>
      <c r="BI21" s="373"/>
      <c r="BJ21" s="373"/>
      <c r="BK21" s="373"/>
      <c r="BL21" s="373"/>
      <c r="BM21" s="373"/>
      <c r="BN21" s="373"/>
      <c r="BO21" s="373"/>
      <c r="BP21" s="373"/>
      <c r="BQ21" s="373"/>
      <c r="BR21" s="373"/>
      <c r="BS21" s="373"/>
      <c r="BT21" s="373"/>
      <c r="BU21" s="373"/>
      <c r="BV21" s="373"/>
      <c r="BW21" s="373"/>
      <c r="BX21" s="373"/>
      <c r="BY21" s="373"/>
      <c r="BZ21" s="373"/>
      <c r="CA21" s="373"/>
      <c r="CB21" s="373"/>
      <c r="CC21" s="373"/>
      <c r="CD21" s="373"/>
      <c r="CE21" s="373"/>
      <c r="CF21" s="373"/>
      <c r="CG21" s="373"/>
      <c r="CH21" s="373"/>
      <c r="CI21" s="373"/>
      <c r="CJ21" s="373"/>
      <c r="CK21" s="373"/>
      <c r="CL21" s="373"/>
      <c r="CM21" s="373"/>
      <c r="CN21" s="373"/>
      <c r="CO21" s="373"/>
      <c r="CP21" s="373"/>
      <c r="CQ21" s="373"/>
      <c r="CR21" s="373"/>
      <c r="CS21" s="373"/>
      <c r="CT21" s="373"/>
      <c r="CU21" s="373"/>
      <c r="CV21" s="373"/>
      <c r="CW21" s="373"/>
      <c r="CX21" s="373"/>
      <c r="CY21" s="373"/>
      <c r="CZ21" s="373"/>
      <c r="DA21" s="373"/>
      <c r="DB21" s="373"/>
      <c r="DC21" s="373"/>
      <c r="DD21" s="373"/>
      <c r="DE21" s="373"/>
    </row>
    <row r="22" spans="1:109" s="23" customFormat="1">
      <c r="A22" s="16">
        <v>14</v>
      </c>
      <c r="B22" s="374" t="s">
        <v>531</v>
      </c>
      <c r="C22" s="371">
        <v>497.38442304</v>
      </c>
      <c r="D22" s="371">
        <v>4.26618E-2</v>
      </c>
      <c r="E22" s="371">
        <v>0</v>
      </c>
      <c r="F22" s="371">
        <v>9.0323520000000004E-2</v>
      </c>
      <c r="G22" s="371">
        <v>21.011411840000001</v>
      </c>
      <c r="H22" s="371">
        <v>0</v>
      </c>
      <c r="I22" s="371">
        <v>11.77755634</v>
      </c>
      <c r="J22" s="371">
        <v>0</v>
      </c>
      <c r="K22" s="371">
        <v>0</v>
      </c>
      <c r="L22" s="371">
        <v>33.967273460000001</v>
      </c>
      <c r="M22" s="371">
        <v>3.3723812299999998</v>
      </c>
      <c r="N22" s="371">
        <v>0</v>
      </c>
      <c r="O22" s="371">
        <v>0</v>
      </c>
      <c r="P22" s="371">
        <v>5.4689700000000001E-3</v>
      </c>
      <c r="Q22" s="371">
        <v>94.367813280000007</v>
      </c>
      <c r="R22" s="371">
        <v>662.01931348000005</v>
      </c>
      <c r="S22" s="383">
        <v>662.01931348000005</v>
      </c>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c r="BF22" s="373"/>
      <c r="BG22" s="373"/>
      <c r="BH22" s="373"/>
      <c r="BI22" s="373"/>
      <c r="BJ22" s="373"/>
      <c r="BK22" s="373"/>
      <c r="BL22" s="373"/>
      <c r="BM22" s="373"/>
      <c r="BN22" s="373"/>
      <c r="BO22" s="373"/>
      <c r="BP22" s="373"/>
      <c r="BQ22" s="373"/>
      <c r="BR22" s="373"/>
      <c r="BS22" s="373"/>
      <c r="BT22" s="373"/>
      <c r="BU22" s="373"/>
      <c r="BV22" s="373"/>
      <c r="BW22" s="373"/>
      <c r="BX22" s="373"/>
      <c r="BY22" s="373"/>
      <c r="BZ22" s="373"/>
      <c r="CA22" s="373"/>
      <c r="CB22" s="373"/>
      <c r="CC22" s="373"/>
      <c r="CD22" s="373"/>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row>
    <row r="23" spans="1:109" s="23" customFormat="1">
      <c r="A23" s="16">
        <v>15</v>
      </c>
      <c r="B23" s="374" t="s">
        <v>110</v>
      </c>
      <c r="C23" s="371">
        <v>4.952388</v>
      </c>
      <c r="D23" s="371">
        <v>0</v>
      </c>
      <c r="E23" s="371">
        <v>0</v>
      </c>
      <c r="F23" s="371">
        <v>0</v>
      </c>
      <c r="G23" s="371">
        <v>0</v>
      </c>
      <c r="H23" s="371">
        <v>0</v>
      </c>
      <c r="I23" s="371">
        <v>0</v>
      </c>
      <c r="J23" s="371">
        <v>0</v>
      </c>
      <c r="K23" s="371">
        <v>0</v>
      </c>
      <c r="L23" s="371">
        <v>94.109156930000012</v>
      </c>
      <c r="M23" s="371">
        <v>0</v>
      </c>
      <c r="N23" s="371">
        <v>90.495151559999996</v>
      </c>
      <c r="O23" s="371">
        <v>0</v>
      </c>
      <c r="P23" s="371">
        <v>0</v>
      </c>
      <c r="Q23" s="371">
        <v>0</v>
      </c>
      <c r="R23" s="371">
        <v>189.55669649000001</v>
      </c>
      <c r="S23" s="383">
        <v>189.55669649000001</v>
      </c>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c r="BF23" s="373"/>
      <c r="BG23" s="373"/>
      <c r="BH23" s="373"/>
      <c r="BI23" s="373"/>
      <c r="BJ23" s="373"/>
      <c r="BK23" s="373"/>
      <c r="BL23" s="373"/>
      <c r="BM23" s="373"/>
      <c r="BN23" s="373"/>
      <c r="BO23" s="373"/>
      <c r="BP23" s="373"/>
      <c r="BQ23" s="373"/>
      <c r="BR23" s="373"/>
      <c r="BS23" s="373"/>
      <c r="BT23" s="373"/>
      <c r="BU23" s="373"/>
      <c r="BV23" s="373"/>
      <c r="BW23" s="373"/>
      <c r="BX23" s="373"/>
      <c r="BY23" s="373"/>
      <c r="BZ23" s="373"/>
      <c r="CA23" s="373"/>
      <c r="CB23" s="373"/>
      <c r="CC23" s="373"/>
      <c r="CD23" s="373"/>
      <c r="CE23" s="373"/>
      <c r="CF23" s="373"/>
      <c r="CG23" s="373"/>
      <c r="CH23" s="373"/>
      <c r="CI23" s="373"/>
      <c r="CJ23" s="373"/>
      <c r="CK23" s="373"/>
      <c r="CL23" s="373"/>
      <c r="CM23" s="373"/>
      <c r="CN23" s="373"/>
      <c r="CO23" s="373"/>
      <c r="CP23" s="373"/>
      <c r="CQ23" s="373"/>
      <c r="CR23" s="373"/>
      <c r="CS23" s="373"/>
      <c r="CT23" s="373"/>
      <c r="CU23" s="373"/>
      <c r="CV23" s="373"/>
      <c r="CW23" s="373"/>
      <c r="CX23" s="373"/>
      <c r="CY23" s="373"/>
      <c r="CZ23" s="373"/>
      <c r="DA23" s="373"/>
      <c r="DB23" s="373"/>
      <c r="DC23" s="373"/>
      <c r="DD23" s="373"/>
      <c r="DE23" s="373"/>
    </row>
    <row r="24" spans="1:109" s="23" customFormat="1">
      <c r="A24" s="16">
        <v>16</v>
      </c>
      <c r="B24" s="374" t="s">
        <v>524</v>
      </c>
      <c r="C24" s="371">
        <v>789.48472064999999</v>
      </c>
      <c r="D24" s="371">
        <v>0</v>
      </c>
      <c r="E24" s="371">
        <v>0</v>
      </c>
      <c r="F24" s="371">
        <v>0</v>
      </c>
      <c r="G24" s="371">
        <v>2.1756876800000002</v>
      </c>
      <c r="H24" s="371">
        <v>0</v>
      </c>
      <c r="I24" s="371">
        <v>2.3969235499999999</v>
      </c>
      <c r="J24" s="371">
        <v>0</v>
      </c>
      <c r="K24" s="371">
        <v>0</v>
      </c>
      <c r="L24" s="371">
        <v>2424.7573630500001</v>
      </c>
      <c r="M24" s="371">
        <v>0</v>
      </c>
      <c r="N24" s="371">
        <v>0</v>
      </c>
      <c r="O24" s="371">
        <v>0</v>
      </c>
      <c r="P24" s="371">
        <v>0</v>
      </c>
      <c r="Q24" s="371">
        <v>4.7818879900000004</v>
      </c>
      <c r="R24" s="371">
        <v>3223.5965829199999</v>
      </c>
      <c r="S24" s="383">
        <v>3223.5965829199999</v>
      </c>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373"/>
      <c r="BD24" s="373"/>
      <c r="BE24" s="373"/>
      <c r="BF24" s="373"/>
      <c r="BG24" s="373"/>
      <c r="BH24" s="373"/>
      <c r="BI24" s="373"/>
      <c r="BJ24" s="373"/>
      <c r="BK24" s="373"/>
      <c r="BL24" s="373"/>
      <c r="BM24" s="373"/>
      <c r="BN24" s="373"/>
      <c r="BO24" s="373"/>
      <c r="BP24" s="373"/>
      <c r="BQ24" s="373"/>
      <c r="BR24" s="373"/>
      <c r="BS24" s="373"/>
      <c r="BT24" s="373"/>
      <c r="BU24" s="373"/>
      <c r="BV24" s="373"/>
      <c r="BW24" s="373"/>
      <c r="BX24" s="373"/>
      <c r="BY24" s="373"/>
      <c r="BZ24" s="373"/>
      <c r="CA24" s="373"/>
      <c r="CB24" s="373"/>
      <c r="CC24" s="373"/>
      <c r="CD24" s="373"/>
      <c r="CE24" s="373"/>
      <c r="CF24" s="373"/>
      <c r="CG24" s="373"/>
      <c r="CH24" s="373"/>
      <c r="CI24" s="373"/>
      <c r="CJ24" s="373"/>
      <c r="CK24" s="373"/>
      <c r="CL24" s="373"/>
      <c r="CM24" s="373"/>
      <c r="CN24" s="373"/>
      <c r="CO24" s="373"/>
      <c r="CP24" s="373"/>
      <c r="CQ24" s="373"/>
      <c r="CR24" s="373"/>
      <c r="CS24" s="373"/>
      <c r="CT24" s="373"/>
      <c r="CU24" s="373"/>
      <c r="CV24" s="373"/>
      <c r="CW24" s="373"/>
      <c r="CX24" s="373"/>
      <c r="CY24" s="373"/>
      <c r="CZ24" s="373"/>
      <c r="DA24" s="373"/>
      <c r="DB24" s="373"/>
      <c r="DC24" s="373"/>
      <c r="DD24" s="373"/>
      <c r="DE24" s="373"/>
    </row>
    <row r="25" spans="1:109" s="23" customFormat="1">
      <c r="A25" s="17">
        <v>17</v>
      </c>
      <c r="B25" s="18" t="s">
        <v>525</v>
      </c>
      <c r="C25" s="371">
        <v>67081.413240139998</v>
      </c>
      <c r="D25" s="371">
        <v>4.26618E-2</v>
      </c>
      <c r="E25" s="371">
        <v>0</v>
      </c>
      <c r="F25" s="371">
        <v>10.128242740000001</v>
      </c>
      <c r="G25" s="371">
        <v>2970.1014042700003</v>
      </c>
      <c r="H25" s="371">
        <v>5004.7573342800006</v>
      </c>
      <c r="I25" s="371">
        <v>1039.36820412</v>
      </c>
      <c r="J25" s="371">
        <v>0.45902356999999999</v>
      </c>
      <c r="K25" s="371">
        <v>7677.0561065800002</v>
      </c>
      <c r="L25" s="371">
        <v>16326.240571849998</v>
      </c>
      <c r="M25" s="371">
        <v>195.46210366999998</v>
      </c>
      <c r="N25" s="371">
        <v>152.08304361</v>
      </c>
      <c r="O25" s="371">
        <v>0</v>
      </c>
      <c r="P25" s="371">
        <v>5.4689700000000001E-3</v>
      </c>
      <c r="Q25" s="371">
        <v>2107.0604159700001</v>
      </c>
      <c r="R25" s="371">
        <v>102564.17782157</v>
      </c>
      <c r="S25" s="383">
        <v>93563.978779405821</v>
      </c>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73"/>
      <c r="BK25" s="373"/>
      <c r="BL25" s="373"/>
      <c r="BM25" s="373"/>
      <c r="BN25" s="373"/>
      <c r="BO25" s="373"/>
      <c r="BP25" s="373"/>
      <c r="BQ25" s="373"/>
      <c r="BR25" s="373"/>
      <c r="BS25" s="373"/>
      <c r="BT25" s="373"/>
      <c r="BU25" s="373"/>
      <c r="BV25" s="373"/>
      <c r="BW25" s="373"/>
      <c r="BX25" s="373"/>
      <c r="BY25" s="373"/>
      <c r="BZ25" s="373"/>
      <c r="CA25" s="373"/>
      <c r="CB25" s="373"/>
      <c r="CC25" s="373"/>
      <c r="CD25" s="373"/>
      <c r="CE25" s="373"/>
      <c r="CF25" s="373"/>
      <c r="CG25" s="373"/>
      <c r="CH25" s="373"/>
      <c r="CI25" s="373"/>
      <c r="CJ25" s="373"/>
      <c r="CK25" s="373"/>
      <c r="CL25" s="373"/>
      <c r="CM25" s="373"/>
      <c r="CN25" s="373"/>
      <c r="CO25" s="373"/>
      <c r="CP25" s="373"/>
      <c r="CQ25" s="373"/>
      <c r="CR25" s="373"/>
      <c r="CS25" s="373"/>
      <c r="CT25" s="373"/>
      <c r="CU25" s="373"/>
      <c r="CV25" s="373"/>
      <c r="CW25" s="373"/>
      <c r="CX25" s="373"/>
      <c r="CY25" s="373"/>
      <c r="CZ25" s="373"/>
      <c r="DA25" s="373"/>
      <c r="DB25" s="373"/>
      <c r="DC25" s="373"/>
      <c r="DD25" s="373"/>
      <c r="DE25" s="373"/>
    </row>
  </sheetData>
  <mergeCells count="4">
    <mergeCell ref="C6:Q6"/>
    <mergeCell ref="R6:R7"/>
    <mergeCell ref="S6:S7"/>
    <mergeCell ref="B6:B8"/>
  </mergeCells>
  <hyperlinks>
    <hyperlink ref="A1" location="Index!B5" display="&lt;- back" xr:uid="{831D6DB1-7607-443B-89A6-23091C9FEC5E}"/>
  </hyperlinks>
  <pageMargins left="0.7" right="0.7" top="0.78740157499999996" bottom="0.78740157499999996" header="0.3" footer="0.3"/>
  <pageSetup paperSize="9" scale="1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C70A7-8C61-40BA-8C1B-634DA25266CF}">
  <dimension ref="A1:O196"/>
  <sheetViews>
    <sheetView showGridLines="0" zoomScale="80" zoomScaleNormal="80" workbookViewId="0"/>
  </sheetViews>
  <sheetFormatPr defaultColWidth="11.5546875" defaultRowHeight="13.2"/>
  <cols>
    <col min="1" max="1" width="24.33203125" style="158" customWidth="1"/>
    <col min="2" max="2" width="22.21875" style="158" customWidth="1"/>
    <col min="3" max="13" width="16.88671875" style="158" customWidth="1"/>
    <col min="14" max="16384" width="11.5546875" style="158"/>
  </cols>
  <sheetData>
    <row r="1" spans="1:15">
      <c r="A1" s="38" t="s">
        <v>991</v>
      </c>
    </row>
    <row r="2" spans="1:15">
      <c r="L2" s="394"/>
    </row>
    <row r="3" spans="1:15" ht="24" customHeight="1">
      <c r="A3" s="83" t="s">
        <v>1252</v>
      </c>
      <c r="B3" s="230"/>
      <c r="C3" s="230"/>
    </row>
    <row r="4" spans="1:15" ht="24" customHeight="1">
      <c r="A4" s="83"/>
      <c r="B4" s="230"/>
      <c r="C4" s="230"/>
    </row>
    <row r="5" spans="1:15" ht="15" customHeight="1">
      <c r="A5" s="218"/>
      <c r="B5" s="218"/>
      <c r="N5" s="43" t="s">
        <v>993</v>
      </c>
      <c r="O5" s="158" t="s">
        <v>1380</v>
      </c>
    </row>
    <row r="6" spans="1:15" ht="62.4" customHeight="1">
      <c r="A6" s="953" t="s">
        <v>1253</v>
      </c>
      <c r="B6" s="304" t="s">
        <v>575</v>
      </c>
      <c r="C6" s="11" t="s">
        <v>533</v>
      </c>
      <c r="D6" s="11" t="s">
        <v>534</v>
      </c>
      <c r="E6" s="11" t="s">
        <v>535</v>
      </c>
      <c r="F6" s="11" t="s">
        <v>536</v>
      </c>
      <c r="G6" s="11" t="s">
        <v>537</v>
      </c>
      <c r="H6" s="11" t="s">
        <v>538</v>
      </c>
      <c r="I6" s="11" t="s">
        <v>539</v>
      </c>
      <c r="J6" s="11" t="s">
        <v>554</v>
      </c>
      <c r="K6" s="11" t="s">
        <v>540</v>
      </c>
      <c r="L6" s="11" t="s">
        <v>541</v>
      </c>
      <c r="M6" s="11" t="s">
        <v>542</v>
      </c>
      <c r="N6" s="11" t="s">
        <v>543</v>
      </c>
    </row>
    <row r="7" spans="1:15" ht="13.8" customHeight="1">
      <c r="A7" s="954"/>
      <c r="B7" s="20" t="s">
        <v>58</v>
      </c>
      <c r="C7" s="30" t="s">
        <v>57</v>
      </c>
      <c r="D7" s="30" t="s">
        <v>56</v>
      </c>
      <c r="E7" s="30" t="s">
        <v>59</v>
      </c>
      <c r="F7" s="30" t="s">
        <v>60</v>
      </c>
      <c r="G7" s="30" t="s">
        <v>107</v>
      </c>
      <c r="H7" s="30" t="s">
        <v>108</v>
      </c>
      <c r="I7" s="30" t="s">
        <v>109</v>
      </c>
      <c r="J7" s="30" t="s">
        <v>196</v>
      </c>
      <c r="K7" s="30" t="s">
        <v>197</v>
      </c>
      <c r="L7" s="30" t="s">
        <v>198</v>
      </c>
      <c r="M7" s="30" t="s">
        <v>199</v>
      </c>
      <c r="N7" s="30" t="s">
        <v>200</v>
      </c>
    </row>
    <row r="8" spans="1:15" s="394" customFormat="1" ht="30" customHeight="1">
      <c r="A8" s="304" t="s">
        <v>1254</v>
      </c>
      <c r="B8" s="291"/>
      <c r="C8" s="291"/>
      <c r="D8" s="291"/>
      <c r="E8" s="291"/>
      <c r="F8" s="291"/>
      <c r="G8" s="291"/>
      <c r="H8" s="291"/>
      <c r="I8" s="291"/>
      <c r="J8" s="291"/>
      <c r="K8" s="291"/>
      <c r="L8" s="291"/>
      <c r="M8" s="291"/>
      <c r="N8" s="291"/>
    </row>
    <row r="9" spans="1:15" s="394" customFormat="1" ht="13.8" customHeight="1">
      <c r="B9" s="395" t="s">
        <v>544</v>
      </c>
      <c r="C9" s="396">
        <v>1842.0838664800001</v>
      </c>
      <c r="D9" s="396">
        <v>304.14208768999998</v>
      </c>
      <c r="E9" s="690">
        <v>0.62207516892710801</v>
      </c>
      <c r="F9" s="396">
        <v>2031.28310356</v>
      </c>
      <c r="G9" s="690">
        <v>7.3407083037300004E-4</v>
      </c>
      <c r="H9" s="397">
        <v>10903</v>
      </c>
      <c r="I9" s="690">
        <v>0.210622994016603</v>
      </c>
      <c r="J9" s="398">
        <v>0</v>
      </c>
      <c r="K9" s="399">
        <v>71.395975609999994</v>
      </c>
      <c r="L9" s="372">
        <v>3.5148215177329002E-2</v>
      </c>
      <c r="M9" s="399">
        <v>0.30924388000000003</v>
      </c>
      <c r="N9" s="399">
        <v>-0.39534891</v>
      </c>
    </row>
    <row r="10" spans="1:15" s="394" customFormat="1" ht="13.8" customHeight="1">
      <c r="B10" s="395" t="s">
        <v>1388</v>
      </c>
      <c r="C10" s="396">
        <v>1375.7841511700001</v>
      </c>
      <c r="D10" s="396">
        <v>267.63178419000002</v>
      </c>
      <c r="E10" s="690">
        <v>0.63833739999997896</v>
      </c>
      <c r="F10" s="396">
        <v>1546.6235239800001</v>
      </c>
      <c r="G10" s="690">
        <v>6.0999999999999997E-4</v>
      </c>
      <c r="H10" s="397">
        <v>8129</v>
      </c>
      <c r="I10" s="690">
        <v>0.21507999999999999</v>
      </c>
      <c r="J10" s="398">
        <v>0</v>
      </c>
      <c r="K10" s="399">
        <v>47.815910649999999</v>
      </c>
      <c r="L10" s="372">
        <v>3.0916321851198001E-2</v>
      </c>
      <c r="M10" s="399">
        <v>0.20264594</v>
      </c>
      <c r="N10" s="399">
        <v>-0.24548149999999999</v>
      </c>
    </row>
    <row r="11" spans="1:15" s="394" customFormat="1" ht="13.8" customHeight="1">
      <c r="B11" s="395" t="s">
        <v>1395</v>
      </c>
      <c r="C11" s="396">
        <v>466.29971531000001</v>
      </c>
      <c r="D11" s="396">
        <v>36.510303499999999</v>
      </c>
      <c r="E11" s="690">
        <v>0.50286799999895904</v>
      </c>
      <c r="F11" s="396">
        <v>484.65957957999996</v>
      </c>
      <c r="G11" s="690">
        <v>1.1299999999999999E-3</v>
      </c>
      <c r="H11" s="397">
        <v>2774</v>
      </c>
      <c r="I11" s="690">
        <v>0.19639999999999999</v>
      </c>
      <c r="J11" s="398">
        <v>0</v>
      </c>
      <c r="K11" s="399">
        <v>23.580064960000001</v>
      </c>
      <c r="L11" s="372">
        <v>4.8652839959201999E-2</v>
      </c>
      <c r="M11" s="399">
        <v>0.10659794</v>
      </c>
      <c r="N11" s="399">
        <v>-0.14986741000000001</v>
      </c>
    </row>
    <row r="12" spans="1:15" s="394" customFormat="1" ht="13.8" customHeight="1">
      <c r="B12" s="395" t="s">
        <v>545</v>
      </c>
      <c r="C12" s="396">
        <v>909.69207214999994</v>
      </c>
      <c r="D12" s="396">
        <v>111.1824017</v>
      </c>
      <c r="E12" s="690">
        <v>0.57714800000043498</v>
      </c>
      <c r="F12" s="396">
        <v>973.86077782000007</v>
      </c>
      <c r="G12" s="690">
        <v>1.8699999999999999E-3</v>
      </c>
      <c r="H12" s="397">
        <v>4751</v>
      </c>
      <c r="I12" s="690">
        <v>0.22264</v>
      </c>
      <c r="J12" s="398">
        <v>0</v>
      </c>
      <c r="K12" s="399">
        <v>73.281732980000001</v>
      </c>
      <c r="L12" s="372">
        <v>7.5248674809599E-2</v>
      </c>
      <c r="M12" s="399">
        <v>0.40769878000000004</v>
      </c>
      <c r="N12" s="399">
        <v>-0.47965942</v>
      </c>
    </row>
    <row r="13" spans="1:15" s="394" customFormat="1" ht="13.8" customHeight="1">
      <c r="B13" s="395" t="s">
        <v>546</v>
      </c>
      <c r="C13" s="396">
        <v>1209.5369361300002</v>
      </c>
      <c r="D13" s="396">
        <v>95.011986709999988</v>
      </c>
      <c r="E13" s="690">
        <v>0.55152130000018995</v>
      </c>
      <c r="F13" s="396">
        <v>1261.93806825</v>
      </c>
      <c r="G13" s="690">
        <v>3.3600000000000001E-3</v>
      </c>
      <c r="H13" s="397">
        <v>6865</v>
      </c>
      <c r="I13" s="690">
        <v>0.19495000000000001</v>
      </c>
      <c r="J13" s="398">
        <v>0</v>
      </c>
      <c r="K13" s="399">
        <v>127.45926084</v>
      </c>
      <c r="L13" s="372">
        <v>0.101002786148416</v>
      </c>
      <c r="M13" s="399">
        <v>0.8305523199999999</v>
      </c>
      <c r="N13" s="399">
        <v>-1.0011184900000001</v>
      </c>
    </row>
    <row r="14" spans="1:15" s="394" customFormat="1" ht="13.8" customHeight="1">
      <c r="B14" s="395" t="s">
        <v>547</v>
      </c>
      <c r="C14" s="396">
        <v>633.90512423000007</v>
      </c>
      <c r="D14" s="396">
        <v>47.241157319999999</v>
      </c>
      <c r="E14" s="690">
        <v>0.47663230000013901</v>
      </c>
      <c r="F14" s="396">
        <v>656.42178349000005</v>
      </c>
      <c r="G14" s="690">
        <v>6.5300000000000002E-3</v>
      </c>
      <c r="H14" s="397">
        <v>3512</v>
      </c>
      <c r="I14" s="690">
        <v>0.25417000000000001</v>
      </c>
      <c r="J14" s="398">
        <v>0</v>
      </c>
      <c r="K14" s="399">
        <v>142.66786555000002</v>
      </c>
      <c r="L14" s="372">
        <v>0.21734175973179501</v>
      </c>
      <c r="M14" s="399">
        <v>1.1022586999999999</v>
      </c>
      <c r="N14" s="399">
        <v>-1.4027470500000001</v>
      </c>
    </row>
    <row r="15" spans="1:15" s="394" customFormat="1" ht="13.8" customHeight="1">
      <c r="B15" s="395" t="s">
        <v>548</v>
      </c>
      <c r="C15" s="396">
        <v>1025.68016588</v>
      </c>
      <c r="D15" s="396">
        <v>108.84952809000001</v>
      </c>
      <c r="E15" s="690">
        <v>0.55718755218077898</v>
      </c>
      <c r="F15" s="396">
        <v>1086.3297697999999</v>
      </c>
      <c r="G15" s="690">
        <v>1.4296293423238E-2</v>
      </c>
      <c r="H15" s="397">
        <v>5059</v>
      </c>
      <c r="I15" s="690">
        <v>0.27964879312944702</v>
      </c>
      <c r="J15" s="398">
        <v>0</v>
      </c>
      <c r="K15" s="399">
        <v>398.73648524000004</v>
      </c>
      <c r="L15" s="372">
        <v>0.36704921132135598</v>
      </c>
      <c r="M15" s="399">
        <v>4.3402463899999999</v>
      </c>
      <c r="N15" s="399">
        <v>-5.3440992500000002</v>
      </c>
    </row>
    <row r="16" spans="1:15" s="394" customFormat="1" ht="13.8" customHeight="1">
      <c r="B16" s="395" t="s">
        <v>1389</v>
      </c>
      <c r="C16" s="396">
        <v>582.41840148000006</v>
      </c>
      <c r="D16" s="396">
        <v>61.47739679</v>
      </c>
      <c r="E16" s="690">
        <v>0.64843690000036502</v>
      </c>
      <c r="F16" s="396">
        <v>622.28261562</v>
      </c>
      <c r="G16" s="690">
        <v>1.099E-2</v>
      </c>
      <c r="H16" s="397">
        <v>3085</v>
      </c>
      <c r="I16" s="690">
        <v>0.30931999999999998</v>
      </c>
      <c r="J16" s="398">
        <v>0</v>
      </c>
      <c r="K16" s="399">
        <v>214.17513202000001</v>
      </c>
      <c r="L16" s="372">
        <v>0.344176627538615</v>
      </c>
      <c r="M16" s="399">
        <v>2.2464750200000001</v>
      </c>
      <c r="N16" s="399">
        <v>-2.4094672899999998</v>
      </c>
    </row>
    <row r="17" spans="1:15" s="394" customFormat="1" ht="13.8" customHeight="1">
      <c r="B17" s="395" t="s">
        <v>1390</v>
      </c>
      <c r="C17" s="396">
        <v>443.2617644</v>
      </c>
      <c r="D17" s="396">
        <v>47.372131299999999</v>
      </c>
      <c r="E17" s="690">
        <v>0.43876830000046901</v>
      </c>
      <c r="F17" s="396">
        <v>464.04715418000001</v>
      </c>
      <c r="G17" s="690">
        <v>1.873E-2</v>
      </c>
      <c r="H17" s="397">
        <v>1974</v>
      </c>
      <c r="I17" s="690">
        <v>0.23985999999999999</v>
      </c>
      <c r="J17" s="398">
        <v>0</v>
      </c>
      <c r="K17" s="399">
        <v>184.56135322</v>
      </c>
      <c r="L17" s="372">
        <v>0.39772111854910802</v>
      </c>
      <c r="M17" s="399">
        <v>2.0937713700000002</v>
      </c>
      <c r="N17" s="399">
        <v>-2.9346319599999999</v>
      </c>
    </row>
    <row r="18" spans="1:15" s="394" customFormat="1" ht="13.8" customHeight="1">
      <c r="B18" s="395" t="s">
        <v>549</v>
      </c>
      <c r="C18" s="396">
        <v>1569.0775256400002</v>
      </c>
      <c r="D18" s="396">
        <v>144.87540547999998</v>
      </c>
      <c r="E18" s="690">
        <v>0.529037059666285</v>
      </c>
      <c r="F18" s="396">
        <v>1645.7219871500001</v>
      </c>
      <c r="G18" s="690">
        <v>4.1670913899707E-2</v>
      </c>
      <c r="H18" s="397">
        <v>8085</v>
      </c>
      <c r="I18" s="690">
        <v>0.276833432126603</v>
      </c>
      <c r="J18" s="398">
        <v>0</v>
      </c>
      <c r="K18" s="399">
        <v>1147.6948042700001</v>
      </c>
      <c r="L18" s="372">
        <v>0.69738073212325202</v>
      </c>
      <c r="M18" s="399">
        <v>18.86545194</v>
      </c>
      <c r="N18" s="399">
        <v>-40.271616180000002</v>
      </c>
    </row>
    <row r="19" spans="1:15" s="394" customFormat="1" ht="13.8" customHeight="1">
      <c r="B19" s="395" t="s">
        <v>1391</v>
      </c>
      <c r="C19" s="396">
        <v>1437.19291449</v>
      </c>
      <c r="D19" s="396">
        <v>135.54619722999999</v>
      </c>
      <c r="E19" s="690">
        <v>0.52821849999974402</v>
      </c>
      <c r="F19" s="396">
        <v>1508.7909264300001</v>
      </c>
      <c r="G19" s="690">
        <v>3.85E-2</v>
      </c>
      <c r="H19" s="397">
        <v>7317</v>
      </c>
      <c r="I19" s="690">
        <v>0.26884000000000002</v>
      </c>
      <c r="J19" s="398">
        <v>0</v>
      </c>
      <c r="K19" s="399">
        <v>988.8836331</v>
      </c>
      <c r="L19" s="372">
        <v>0.65541462092420599</v>
      </c>
      <c r="M19" s="399">
        <v>15.25065994</v>
      </c>
      <c r="N19" s="399">
        <v>-33.080765450000001</v>
      </c>
    </row>
    <row r="20" spans="1:15" s="394" customFormat="1" ht="13.8" customHeight="1">
      <c r="B20" s="395" t="s">
        <v>1392</v>
      </c>
      <c r="C20" s="396">
        <v>131.88461115000001</v>
      </c>
      <c r="D20" s="396">
        <v>9.3292082500000006</v>
      </c>
      <c r="E20" s="690">
        <v>0.54093010000071595</v>
      </c>
      <c r="F20" s="396">
        <v>136.93106072</v>
      </c>
      <c r="G20" s="690">
        <v>7.6609999999999998E-2</v>
      </c>
      <c r="H20" s="397">
        <v>768</v>
      </c>
      <c r="I20" s="690">
        <v>0.36491000000000001</v>
      </c>
      <c r="J20" s="398">
        <v>0</v>
      </c>
      <c r="K20" s="399">
        <v>158.81117116999999</v>
      </c>
      <c r="L20" s="372">
        <v>1.1597892423746059</v>
      </c>
      <c r="M20" s="399">
        <v>3.614792</v>
      </c>
      <c r="N20" s="399">
        <v>-7.1908507300000002</v>
      </c>
    </row>
    <row r="21" spans="1:15" s="394" customFormat="1" ht="13.8" customHeight="1">
      <c r="B21" s="395" t="s">
        <v>550</v>
      </c>
      <c r="C21" s="396">
        <v>442.25184369999999</v>
      </c>
      <c r="D21" s="396">
        <v>15.079560769999999</v>
      </c>
      <c r="E21" s="690">
        <v>0.54963489762838802</v>
      </c>
      <c r="F21" s="396">
        <v>450.54009641000005</v>
      </c>
      <c r="G21" s="690">
        <v>0.230207956197827</v>
      </c>
      <c r="H21" s="397">
        <v>2143</v>
      </c>
      <c r="I21" s="690">
        <v>0.28663782846597502</v>
      </c>
      <c r="J21" s="398">
        <v>0</v>
      </c>
      <c r="K21" s="399">
        <v>606.89840789999994</v>
      </c>
      <c r="L21" s="372">
        <v>1.347046384408173</v>
      </c>
      <c r="M21" s="399">
        <v>29.0865443</v>
      </c>
      <c r="N21" s="399">
        <v>-41.860668889999999</v>
      </c>
    </row>
    <row r="22" spans="1:15" s="394" customFormat="1" ht="13.8" customHeight="1">
      <c r="B22" s="395" t="s">
        <v>1393</v>
      </c>
      <c r="C22" s="396">
        <v>275.98558942</v>
      </c>
      <c r="D22" s="396">
        <v>7.5637997500000003</v>
      </c>
      <c r="E22" s="690">
        <v>0.55371240000107103</v>
      </c>
      <c r="F22" s="396">
        <v>280.17375923999998</v>
      </c>
      <c r="G22" s="690">
        <v>0.18526999999999999</v>
      </c>
      <c r="H22" s="397">
        <v>1272</v>
      </c>
      <c r="I22" s="690">
        <v>0.30736000000000002</v>
      </c>
      <c r="J22" s="398">
        <v>0</v>
      </c>
      <c r="K22" s="399">
        <v>394.36441070999996</v>
      </c>
      <c r="L22" s="372">
        <v>1.407570829544329</v>
      </c>
      <c r="M22" s="399">
        <v>15.838408900000001</v>
      </c>
      <c r="N22" s="399">
        <v>-24.697649930000001</v>
      </c>
    </row>
    <row r="23" spans="1:15" s="394" customFormat="1" ht="13.8" customHeight="1">
      <c r="B23" s="400" t="s">
        <v>1394</v>
      </c>
      <c r="C23" s="396">
        <v>68.514536640000003</v>
      </c>
      <c r="D23" s="396">
        <v>4.5825322899999996</v>
      </c>
      <c r="E23" s="690">
        <v>0.51650529999866102</v>
      </c>
      <c r="F23" s="396">
        <v>70.881438650000007</v>
      </c>
      <c r="G23" s="690">
        <v>0.26199</v>
      </c>
      <c r="H23" s="397">
        <v>307</v>
      </c>
      <c r="I23" s="690">
        <v>0.26497999999999999</v>
      </c>
      <c r="J23" s="398">
        <v>0</v>
      </c>
      <c r="K23" s="399">
        <v>89.672034549999992</v>
      </c>
      <c r="L23" s="372">
        <v>1.2650989632530549</v>
      </c>
      <c r="M23" s="399">
        <v>4.8881926199999999</v>
      </c>
      <c r="N23" s="399">
        <v>-5.3558162899999999</v>
      </c>
    </row>
    <row r="24" spans="1:15" s="394" customFormat="1" ht="13.8" customHeight="1">
      <c r="B24" s="395" t="s">
        <v>1396</v>
      </c>
      <c r="C24" s="396">
        <v>97.751717639999995</v>
      </c>
      <c r="D24" s="396">
        <v>2.9332287300000002</v>
      </c>
      <c r="E24" s="690">
        <v>0.59087820000999403</v>
      </c>
      <c r="F24" s="396">
        <v>99.484898520000002</v>
      </c>
      <c r="G24" s="690">
        <v>0.33411999999999997</v>
      </c>
      <c r="H24" s="397">
        <v>564</v>
      </c>
      <c r="I24" s="690">
        <v>0.24371000000000001</v>
      </c>
      <c r="J24" s="398">
        <v>0</v>
      </c>
      <c r="K24" s="399">
        <v>122.86196264</v>
      </c>
      <c r="L24" s="372">
        <v>1.234981031973414</v>
      </c>
      <c r="M24" s="399">
        <v>8.3599427800000008</v>
      </c>
      <c r="N24" s="399">
        <v>-11.807202670000001</v>
      </c>
    </row>
    <row r="25" spans="1:15" s="394" customFormat="1" ht="13.8" customHeight="1">
      <c r="B25" s="395" t="s">
        <v>551</v>
      </c>
      <c r="C25" s="396">
        <v>290.58936161000003</v>
      </c>
      <c r="D25" s="396">
        <v>5.6952399500000004</v>
      </c>
      <c r="E25" s="690">
        <v>0.45552909999867502</v>
      </c>
      <c r="F25" s="396">
        <v>293.18370924999999</v>
      </c>
      <c r="G25" s="690">
        <v>1</v>
      </c>
      <c r="H25" s="397">
        <v>1664</v>
      </c>
      <c r="I25" s="690">
        <v>0.39828000000000002</v>
      </c>
      <c r="J25" s="398">
        <v>0</v>
      </c>
      <c r="K25" s="399">
        <v>71.89637304</v>
      </c>
      <c r="L25" s="372">
        <v>0.24522635730313899</v>
      </c>
      <c r="M25" s="399">
        <v>112.39607526</v>
      </c>
      <c r="N25" s="399">
        <v>-83.382909830000003</v>
      </c>
    </row>
    <row r="26" spans="1:15" s="394" customFormat="1" ht="19.2" customHeight="1">
      <c r="A26" s="415" t="s">
        <v>552</v>
      </c>
      <c r="B26" s="412"/>
      <c r="C26" s="401">
        <v>7922.8168958199994</v>
      </c>
      <c r="D26" s="401">
        <v>832.07736771000009</v>
      </c>
      <c r="E26" s="691">
        <v>0</v>
      </c>
      <c r="F26" s="401">
        <v>8399.2792957299989</v>
      </c>
      <c r="G26" s="135">
        <v>0</v>
      </c>
      <c r="H26" s="403">
        <v>42982</v>
      </c>
      <c r="I26" s="135">
        <v>0</v>
      </c>
      <c r="J26" s="404">
        <v>0</v>
      </c>
      <c r="K26" s="401">
        <v>2640.0309054299996</v>
      </c>
      <c r="L26" s="372">
        <v>0.31431636125877299</v>
      </c>
      <c r="M26" s="401">
        <v>167.33807156999998</v>
      </c>
      <c r="N26" s="401">
        <v>-174.13816802000002</v>
      </c>
    </row>
    <row r="27" spans="1:15" s="394" customFormat="1" ht="19.2" customHeight="1">
      <c r="A27" s="413" t="s">
        <v>553</v>
      </c>
      <c r="B27" s="414"/>
      <c r="C27" s="401">
        <v>88061.716086229993</v>
      </c>
      <c r="D27" s="401">
        <v>11052.346879780001</v>
      </c>
      <c r="E27" s="402">
        <v>0</v>
      </c>
      <c r="F27" s="401">
        <v>94107.820726499995</v>
      </c>
      <c r="G27" s="405"/>
      <c r="H27" s="401">
        <v>4938530</v>
      </c>
      <c r="I27" s="405"/>
      <c r="J27" s="404">
        <v>0</v>
      </c>
      <c r="K27" s="401">
        <v>23527.310948689999</v>
      </c>
      <c r="L27" s="372">
        <v>0.25000378041976001</v>
      </c>
      <c r="M27" s="401">
        <v>1286.2615906400001</v>
      </c>
      <c r="N27" s="401">
        <v>-1377.69749351</v>
      </c>
    </row>
    <row r="28" spans="1:15" s="394" customFormat="1" ht="30" customHeight="1">
      <c r="A28" s="416"/>
      <c r="B28" s="406"/>
      <c r="C28" s="406"/>
      <c r="D28" s="407"/>
      <c r="E28" s="406"/>
      <c r="F28" s="408"/>
      <c r="G28" s="406"/>
      <c r="H28" s="408"/>
      <c r="I28" s="409"/>
      <c r="J28" s="406"/>
      <c r="K28" s="410"/>
      <c r="L28" s="406"/>
      <c r="M28" s="406"/>
    </row>
    <row r="29" spans="1:15" ht="15" customHeight="1">
      <c r="A29" s="427"/>
      <c r="B29" s="218"/>
      <c r="N29" s="43" t="s">
        <v>993</v>
      </c>
      <c r="O29" s="158" t="s">
        <v>1381</v>
      </c>
    </row>
    <row r="30" spans="1:15" s="394" customFormat="1" ht="62.4" customHeight="1">
      <c r="A30" s="953" t="s">
        <v>1253</v>
      </c>
      <c r="B30" s="304" t="s">
        <v>575</v>
      </c>
      <c r="C30" s="11" t="s">
        <v>533</v>
      </c>
      <c r="D30" s="11" t="s">
        <v>534</v>
      </c>
      <c r="E30" s="11" t="s">
        <v>535</v>
      </c>
      <c r="F30" s="11" t="s">
        <v>536</v>
      </c>
      <c r="G30" s="11" t="s">
        <v>537</v>
      </c>
      <c r="H30" s="11" t="s">
        <v>538</v>
      </c>
      <c r="I30" s="11" t="s">
        <v>539</v>
      </c>
      <c r="J30" s="11" t="s">
        <v>554</v>
      </c>
      <c r="K30" s="11" t="s">
        <v>540</v>
      </c>
      <c r="L30" s="11" t="s">
        <v>541</v>
      </c>
      <c r="M30" s="11" t="s">
        <v>542</v>
      </c>
      <c r="N30" s="11" t="s">
        <v>543</v>
      </c>
    </row>
    <row r="31" spans="1:15" s="394" customFormat="1" ht="13.8" customHeight="1">
      <c r="A31" s="991"/>
      <c r="B31" s="20" t="s">
        <v>58</v>
      </c>
      <c r="C31" s="30" t="s">
        <v>57</v>
      </c>
      <c r="D31" s="30" t="s">
        <v>56</v>
      </c>
      <c r="E31" s="30" t="s">
        <v>59</v>
      </c>
      <c r="F31" s="30" t="s">
        <v>60</v>
      </c>
      <c r="G31" s="30" t="s">
        <v>107</v>
      </c>
      <c r="H31" s="30" t="s">
        <v>108</v>
      </c>
      <c r="I31" s="30" t="s">
        <v>109</v>
      </c>
      <c r="J31" s="30" t="s">
        <v>196</v>
      </c>
      <c r="K31" s="30" t="s">
        <v>197</v>
      </c>
      <c r="L31" s="30" t="s">
        <v>198</v>
      </c>
      <c r="M31" s="30" t="s">
        <v>199</v>
      </c>
      <c r="N31" s="30" t="s">
        <v>200</v>
      </c>
    </row>
    <row r="32" spans="1:15" s="394" customFormat="1" ht="30" customHeight="1">
      <c r="A32" s="304" t="s">
        <v>1255</v>
      </c>
      <c r="B32" s="291"/>
      <c r="C32" s="291"/>
      <c r="D32" s="291"/>
      <c r="E32" s="291"/>
      <c r="F32" s="291"/>
      <c r="G32" s="291"/>
      <c r="H32" s="291"/>
      <c r="I32" s="291"/>
      <c r="J32" s="291"/>
      <c r="K32" s="291"/>
      <c r="L32" s="291"/>
      <c r="M32" s="291"/>
      <c r="N32" s="291"/>
    </row>
    <row r="33" spans="2:14" s="394" customFormat="1" ht="13.8" customHeight="1">
      <c r="B33" s="395" t="s">
        <v>544</v>
      </c>
      <c r="C33" s="396">
        <v>17271.68692873</v>
      </c>
      <c r="D33" s="396">
        <v>464.90516104</v>
      </c>
      <c r="E33" s="690">
        <v>0.20447301832151801</v>
      </c>
      <c r="F33" s="396">
        <v>17366.747490139998</v>
      </c>
      <c r="G33" s="690">
        <v>8.0073235178499996E-4</v>
      </c>
      <c r="H33" s="397">
        <v>183409</v>
      </c>
      <c r="I33" s="690">
        <v>0.20527829691770499</v>
      </c>
      <c r="J33" s="398">
        <v>0</v>
      </c>
      <c r="K33" s="399">
        <v>735.33934432000001</v>
      </c>
      <c r="L33" s="372">
        <v>4.2341799737543998E-2</v>
      </c>
      <c r="M33" s="399">
        <v>2.8335072700000001</v>
      </c>
      <c r="N33" s="399">
        <v>-2.9547310499999999</v>
      </c>
    </row>
    <row r="34" spans="2:14" s="394" customFormat="1" ht="13.8" customHeight="1">
      <c r="B34" s="395" t="s">
        <v>1388</v>
      </c>
      <c r="C34" s="396">
        <v>10812.61871583</v>
      </c>
      <c r="D34" s="396">
        <v>413.62724822000001</v>
      </c>
      <c r="E34" s="690">
        <v>0.12954889999993199</v>
      </c>
      <c r="F34" s="396">
        <v>10866.20366913</v>
      </c>
      <c r="G34" s="690">
        <v>5.1999999999999995E-4</v>
      </c>
      <c r="H34" s="397">
        <v>79933</v>
      </c>
      <c r="I34" s="690">
        <v>0.20910000000000001</v>
      </c>
      <c r="J34" s="398">
        <v>0</v>
      </c>
      <c r="K34" s="399">
        <v>344.05796276999996</v>
      </c>
      <c r="L34" s="372">
        <v>3.1663124790072002E-2</v>
      </c>
      <c r="M34" s="399">
        <v>1.1888789199999998</v>
      </c>
      <c r="N34" s="399">
        <v>-1.6300079999999999</v>
      </c>
    </row>
    <row r="35" spans="2:14" s="394" customFormat="1" ht="13.8" customHeight="1">
      <c r="B35" s="395" t="s">
        <v>1395</v>
      </c>
      <c r="C35" s="396">
        <v>6459.0682128999997</v>
      </c>
      <c r="D35" s="396">
        <v>51.277912819999997</v>
      </c>
      <c r="E35" s="690">
        <v>0.80883960000070798</v>
      </c>
      <c r="F35" s="396">
        <v>6500.5438210100001</v>
      </c>
      <c r="G35" s="690">
        <v>1.2700000000000001E-3</v>
      </c>
      <c r="H35" s="397">
        <v>103476</v>
      </c>
      <c r="I35" s="690">
        <v>0.19889000000000001</v>
      </c>
      <c r="J35" s="398">
        <v>0</v>
      </c>
      <c r="K35" s="399">
        <v>391.28138154999999</v>
      </c>
      <c r="L35" s="372">
        <v>6.0192099664856002E-2</v>
      </c>
      <c r="M35" s="399">
        <v>1.6446283500000001</v>
      </c>
      <c r="N35" s="399">
        <v>-1.32472305</v>
      </c>
    </row>
    <row r="36" spans="2:14" s="394" customFormat="1" ht="13.8" customHeight="1">
      <c r="B36" s="395" t="s">
        <v>545</v>
      </c>
      <c r="C36" s="396">
        <v>8357.3941794799994</v>
      </c>
      <c r="D36" s="396">
        <v>274.28789476999998</v>
      </c>
      <c r="E36" s="690">
        <v>0.14068779999991701</v>
      </c>
      <c r="F36" s="396">
        <v>8395.9831318199995</v>
      </c>
      <c r="G36" s="690">
        <v>2.2899999999999999E-3</v>
      </c>
      <c r="H36" s="397">
        <v>55538</v>
      </c>
      <c r="I36" s="690">
        <v>0.22261</v>
      </c>
      <c r="J36" s="398">
        <v>0</v>
      </c>
      <c r="K36" s="399">
        <v>878.17935546000001</v>
      </c>
      <c r="L36" s="372">
        <v>0.10459517863152699</v>
      </c>
      <c r="M36" s="399">
        <v>4.2753490999999997</v>
      </c>
      <c r="N36" s="399">
        <v>-5.0725207999999995</v>
      </c>
    </row>
    <row r="37" spans="2:14" s="394" customFormat="1" ht="13.8" customHeight="1">
      <c r="B37" s="395" t="s">
        <v>546</v>
      </c>
      <c r="C37" s="396">
        <v>20301.476778240001</v>
      </c>
      <c r="D37" s="396">
        <v>213.51498118999999</v>
      </c>
      <c r="E37" s="690">
        <v>0.69760980000018902</v>
      </c>
      <c r="F37" s="396">
        <v>20450.426922169998</v>
      </c>
      <c r="G37" s="690">
        <v>3.5400000000000002E-3</v>
      </c>
      <c r="H37" s="397">
        <v>245568</v>
      </c>
      <c r="I37" s="690">
        <v>0.17019999999999999</v>
      </c>
      <c r="J37" s="398">
        <v>0</v>
      </c>
      <c r="K37" s="399">
        <v>2259.0112061999998</v>
      </c>
      <c r="L37" s="372">
        <v>0.110462789593455</v>
      </c>
      <c r="M37" s="399">
        <v>12.500363759999999</v>
      </c>
      <c r="N37" s="399">
        <v>-7.9001694800000006</v>
      </c>
    </row>
    <row r="38" spans="2:14" s="394" customFormat="1" ht="13.8" customHeight="1">
      <c r="B38" s="395" t="s">
        <v>547</v>
      </c>
      <c r="C38" s="396">
        <v>1046.4845955800001</v>
      </c>
      <c r="D38" s="396">
        <v>4.51704755</v>
      </c>
      <c r="E38" s="690">
        <v>1</v>
      </c>
      <c r="F38" s="396">
        <v>1051.00164313</v>
      </c>
      <c r="G38" s="690">
        <v>6.4400000000000004E-3</v>
      </c>
      <c r="H38" s="397">
        <v>29232</v>
      </c>
      <c r="I38" s="690">
        <v>0.31884000000000001</v>
      </c>
      <c r="J38" s="398">
        <v>0</v>
      </c>
      <c r="K38" s="399">
        <v>349.40082067000003</v>
      </c>
      <c r="L38" s="372">
        <v>0.33244555130232301</v>
      </c>
      <c r="M38" s="399">
        <v>2.5295686000000002</v>
      </c>
      <c r="N38" s="399">
        <v>-1.83890087</v>
      </c>
    </row>
    <row r="39" spans="2:14" s="394" customFormat="1" ht="13.8" customHeight="1">
      <c r="B39" s="395" t="s">
        <v>548</v>
      </c>
      <c r="C39" s="396">
        <v>10382.68284564</v>
      </c>
      <c r="D39" s="396">
        <v>292.19874953999999</v>
      </c>
      <c r="E39" s="690">
        <v>0.35231341412844602</v>
      </c>
      <c r="F39" s="396">
        <v>10485.628374190001</v>
      </c>
      <c r="G39" s="690">
        <v>1.0673648512946001E-2</v>
      </c>
      <c r="H39" s="397">
        <v>110898</v>
      </c>
      <c r="I39" s="690">
        <v>0.22984166912006901</v>
      </c>
      <c r="J39" s="398">
        <v>0</v>
      </c>
      <c r="K39" s="399">
        <v>3366.5379896100003</v>
      </c>
      <c r="L39" s="372">
        <v>0.32106211182313199</v>
      </c>
      <c r="M39" s="399">
        <v>27.21720294</v>
      </c>
      <c r="N39" s="399">
        <v>-27.33510253</v>
      </c>
    </row>
    <row r="40" spans="2:14" s="394" customFormat="1" ht="13.8" customHeight="1">
      <c r="B40" s="395" t="s">
        <v>1389</v>
      </c>
      <c r="C40" s="396">
        <v>9508.0781897900015</v>
      </c>
      <c r="D40" s="396">
        <v>278.44195571</v>
      </c>
      <c r="E40" s="690">
        <v>0.32031359999996201</v>
      </c>
      <c r="F40" s="396">
        <v>9597.2669245100005</v>
      </c>
      <c r="G40" s="690">
        <v>9.7900000000000001E-3</v>
      </c>
      <c r="H40" s="397">
        <v>100910</v>
      </c>
      <c r="I40" s="690">
        <v>0.23035</v>
      </c>
      <c r="J40" s="398">
        <v>0</v>
      </c>
      <c r="K40" s="399">
        <v>2950.9895147699999</v>
      </c>
      <c r="L40" s="372">
        <v>0.30748227990133398</v>
      </c>
      <c r="M40" s="399">
        <v>23.188207670000001</v>
      </c>
      <c r="N40" s="399">
        <v>-19.69167478</v>
      </c>
    </row>
    <row r="41" spans="2:14" s="394" customFormat="1" ht="13.8" customHeight="1">
      <c r="B41" s="395" t="s">
        <v>1390</v>
      </c>
      <c r="C41" s="396">
        <v>874.60465584999997</v>
      </c>
      <c r="D41" s="396">
        <v>13.756793829999999</v>
      </c>
      <c r="E41" s="690">
        <v>1</v>
      </c>
      <c r="F41" s="396">
        <v>888.36144967999996</v>
      </c>
      <c r="G41" s="690">
        <v>2.0219999999999998E-2</v>
      </c>
      <c r="H41" s="397">
        <v>9988</v>
      </c>
      <c r="I41" s="690">
        <v>0.22434999999999999</v>
      </c>
      <c r="J41" s="398">
        <v>0</v>
      </c>
      <c r="K41" s="399">
        <v>415.54847483999998</v>
      </c>
      <c r="L41" s="372">
        <v>0.467769594222809</v>
      </c>
      <c r="M41" s="399">
        <v>4.0289952700000002</v>
      </c>
      <c r="N41" s="399">
        <v>-7.6434277499999999</v>
      </c>
    </row>
    <row r="42" spans="2:14" s="394" customFormat="1" ht="13.8" customHeight="1">
      <c r="B42" s="395" t="s">
        <v>549</v>
      </c>
      <c r="C42" s="396">
        <v>3342.1021109899998</v>
      </c>
      <c r="D42" s="396">
        <v>124.43370734</v>
      </c>
      <c r="E42" s="690">
        <v>0.31495437871842502</v>
      </c>
      <c r="F42" s="396">
        <v>3381.2930526100004</v>
      </c>
      <c r="G42" s="690">
        <v>5.1228149880502998E-2</v>
      </c>
      <c r="H42" s="397">
        <v>32240</v>
      </c>
      <c r="I42" s="690">
        <v>0.22086698532530299</v>
      </c>
      <c r="J42" s="398">
        <v>0</v>
      </c>
      <c r="K42" s="399">
        <v>2446.6368961200001</v>
      </c>
      <c r="L42" s="372">
        <v>0.72358025703553097</v>
      </c>
      <c r="M42" s="399">
        <v>36.559982329999997</v>
      </c>
      <c r="N42" s="399">
        <v>-57.151528759999998</v>
      </c>
    </row>
    <row r="43" spans="2:14" s="394" customFormat="1" ht="13.8" customHeight="1">
      <c r="B43" s="395" t="s">
        <v>1391</v>
      </c>
      <c r="C43" s="396">
        <v>2098.8832892</v>
      </c>
      <c r="D43" s="396">
        <v>73.884809529999998</v>
      </c>
      <c r="E43" s="690">
        <v>0.310082199999413</v>
      </c>
      <c r="F43" s="396">
        <v>2121.79365624</v>
      </c>
      <c r="G43" s="690">
        <v>3.073E-2</v>
      </c>
      <c r="H43" s="397">
        <v>21141</v>
      </c>
      <c r="I43" s="690">
        <v>0.23785999999999999</v>
      </c>
      <c r="J43" s="398">
        <v>0</v>
      </c>
      <c r="K43" s="399">
        <v>1377.37142227</v>
      </c>
      <c r="L43" s="372">
        <v>0.64915427483689403</v>
      </c>
      <c r="M43" s="399">
        <v>16.520323489999999</v>
      </c>
      <c r="N43" s="399">
        <v>-26.514126870000002</v>
      </c>
    </row>
    <row r="44" spans="2:14" s="394" customFormat="1" ht="13.8" customHeight="1">
      <c r="B44" s="395" t="s">
        <v>1392</v>
      </c>
      <c r="C44" s="396">
        <v>1243.21882179</v>
      </c>
      <c r="D44" s="396">
        <v>50.54889781</v>
      </c>
      <c r="E44" s="690">
        <v>0.322075800000514</v>
      </c>
      <c r="F44" s="396">
        <v>1259.4993963699999</v>
      </c>
      <c r="G44" s="690">
        <v>8.5760000000000003E-2</v>
      </c>
      <c r="H44" s="397">
        <v>11099</v>
      </c>
      <c r="I44" s="690">
        <v>0.19223999999999999</v>
      </c>
      <c r="J44" s="398">
        <v>0</v>
      </c>
      <c r="K44" s="399">
        <v>1069.26547385</v>
      </c>
      <c r="L44" s="372">
        <v>0.84896068781908696</v>
      </c>
      <c r="M44" s="399">
        <v>20.039658840000001</v>
      </c>
      <c r="N44" s="399">
        <v>-30.63740189</v>
      </c>
    </row>
    <row r="45" spans="2:14" s="394" customFormat="1" ht="13.8" customHeight="1">
      <c r="B45" s="395" t="s">
        <v>550</v>
      </c>
      <c r="C45" s="396">
        <v>963.48224986000002</v>
      </c>
      <c r="D45" s="396">
        <v>23.570671109999999</v>
      </c>
      <c r="E45" s="690">
        <v>0.44199500166883499</v>
      </c>
      <c r="F45" s="396">
        <v>973.90036846999999</v>
      </c>
      <c r="G45" s="690">
        <v>0.23684800543448201</v>
      </c>
      <c r="H45" s="397">
        <v>12646</v>
      </c>
      <c r="I45" s="690">
        <v>0.23538048971909001</v>
      </c>
      <c r="J45" s="398">
        <v>0</v>
      </c>
      <c r="K45" s="399">
        <v>1301.3513150899998</v>
      </c>
      <c r="L45" s="372">
        <v>1.3362263299421751</v>
      </c>
      <c r="M45" s="399">
        <v>54.071721799999999</v>
      </c>
      <c r="N45" s="399">
        <v>-64.7176118</v>
      </c>
    </row>
    <row r="46" spans="2:14" s="394" customFormat="1" ht="13.8" customHeight="1">
      <c r="B46" s="395" t="s">
        <v>1393</v>
      </c>
      <c r="C46" s="396">
        <v>542.4283832000001</v>
      </c>
      <c r="D46" s="396">
        <v>11.395435039999999</v>
      </c>
      <c r="E46" s="690">
        <v>0.76156320000399003</v>
      </c>
      <c r="F46" s="396">
        <v>551.10672677999992</v>
      </c>
      <c r="G46" s="690">
        <v>0.14143</v>
      </c>
      <c r="H46" s="397">
        <v>7372</v>
      </c>
      <c r="I46" s="690">
        <v>0.24621000000000001</v>
      </c>
      <c r="J46" s="398">
        <v>0</v>
      </c>
      <c r="K46" s="399">
        <v>744.47048373999996</v>
      </c>
      <c r="L46" s="372">
        <v>1.3508644470550799</v>
      </c>
      <c r="M46" s="399">
        <v>19.701606120000001</v>
      </c>
      <c r="N46" s="399">
        <v>-24.62888805</v>
      </c>
    </row>
    <row r="47" spans="2:14" s="394" customFormat="1" ht="13.8" customHeight="1">
      <c r="B47" s="400" t="s">
        <v>1394</v>
      </c>
      <c r="C47" s="396">
        <v>62.23836112</v>
      </c>
      <c r="D47" s="396">
        <v>0.25417590000000001</v>
      </c>
      <c r="E47" s="690">
        <v>1</v>
      </c>
      <c r="F47" s="396">
        <v>62.49253702</v>
      </c>
      <c r="G47" s="690">
        <v>0.23239000000000001</v>
      </c>
      <c r="H47" s="397">
        <v>1647</v>
      </c>
      <c r="I47" s="690">
        <v>0.26799000000000001</v>
      </c>
      <c r="J47" s="398">
        <v>0</v>
      </c>
      <c r="K47" s="399">
        <v>104.87769609</v>
      </c>
      <c r="L47" s="372">
        <v>1.678243532606704</v>
      </c>
      <c r="M47" s="399">
        <v>4.2823991500000007</v>
      </c>
      <c r="N47" s="399">
        <v>-4.8735709000000007</v>
      </c>
    </row>
    <row r="48" spans="2:14" s="394" customFormat="1" ht="13.8" customHeight="1">
      <c r="B48" s="395" t="s">
        <v>1396</v>
      </c>
      <c r="C48" s="396">
        <v>358.81550554</v>
      </c>
      <c r="D48" s="396">
        <v>11.921060170000001</v>
      </c>
      <c r="E48" s="690">
        <v>0.124619700002739</v>
      </c>
      <c r="F48" s="396">
        <v>360.30110467000003</v>
      </c>
      <c r="G48" s="690">
        <v>0.38357000000000002</v>
      </c>
      <c r="H48" s="397">
        <v>3627</v>
      </c>
      <c r="I48" s="690">
        <v>0.21315999999999999</v>
      </c>
      <c r="J48" s="398">
        <v>0</v>
      </c>
      <c r="K48" s="399">
        <v>452.00313525999997</v>
      </c>
      <c r="L48" s="372">
        <v>1.254514985942077</v>
      </c>
      <c r="M48" s="399">
        <v>30.087716530000002</v>
      </c>
      <c r="N48" s="399">
        <v>-35.215152850000003</v>
      </c>
    </row>
    <row r="49" spans="1:15" s="394" customFormat="1" ht="13.8" customHeight="1">
      <c r="B49" s="395" t="s">
        <v>551</v>
      </c>
      <c r="C49" s="396">
        <v>612.40542605999997</v>
      </c>
      <c r="D49" s="396">
        <v>2.97653788</v>
      </c>
      <c r="E49" s="690">
        <v>0.33551200000182801</v>
      </c>
      <c r="F49" s="396">
        <v>613.40409027999999</v>
      </c>
      <c r="G49" s="690">
        <v>1</v>
      </c>
      <c r="H49" s="397">
        <v>8678</v>
      </c>
      <c r="I49" s="690">
        <v>0.35177000000000003</v>
      </c>
      <c r="J49" s="398">
        <v>0</v>
      </c>
      <c r="K49" s="399">
        <v>166.29496569999998</v>
      </c>
      <c r="L49" s="372">
        <v>0.27110182070043198</v>
      </c>
      <c r="M49" s="399">
        <v>204.33350191999997</v>
      </c>
      <c r="N49" s="399">
        <v>-187.04021638</v>
      </c>
    </row>
    <row r="50" spans="1:15" s="394" customFormat="1" ht="19.2" customHeight="1">
      <c r="A50" s="415" t="s">
        <v>552</v>
      </c>
      <c r="B50" s="412"/>
      <c r="C50" s="401">
        <v>62277.715114580002</v>
      </c>
      <c r="D50" s="401">
        <v>1400.40475042</v>
      </c>
      <c r="E50" s="691">
        <v>0</v>
      </c>
      <c r="F50" s="401">
        <v>62718.385072810001</v>
      </c>
      <c r="G50" s="135">
        <v>0</v>
      </c>
      <c r="H50" s="403">
        <v>678209</v>
      </c>
      <c r="I50" s="135">
        <v>0</v>
      </c>
      <c r="J50" s="404">
        <v>0</v>
      </c>
      <c r="K50" s="401">
        <v>11502.75189317</v>
      </c>
      <c r="L50" s="372">
        <v>0.18340318998673899</v>
      </c>
      <c r="M50" s="401">
        <v>344.32119772000004</v>
      </c>
      <c r="N50" s="401">
        <v>-354.01078167000003</v>
      </c>
    </row>
    <row r="51" spans="1:15" ht="19.2" customHeight="1">
      <c r="A51" s="413" t="s">
        <v>553</v>
      </c>
      <c r="B51" s="414"/>
      <c r="C51" s="401">
        <v>88061.716086229993</v>
      </c>
      <c r="D51" s="401">
        <v>11052.346879780001</v>
      </c>
      <c r="E51" s="402">
        <v>0</v>
      </c>
      <c r="F51" s="401">
        <v>94107.820726499995</v>
      </c>
      <c r="G51" s="405"/>
      <c r="H51" s="401">
        <v>4938530</v>
      </c>
      <c r="I51" s="405"/>
      <c r="J51" s="404">
        <v>0</v>
      </c>
      <c r="K51" s="401">
        <v>23527.310948689999</v>
      </c>
      <c r="L51" s="372">
        <v>0.25000378041976001</v>
      </c>
      <c r="M51" s="401">
        <v>1286.2615906400001</v>
      </c>
      <c r="N51" s="401">
        <v>-1377.69749351</v>
      </c>
    </row>
    <row r="52" spans="1:15" s="424" customFormat="1" ht="30" customHeight="1">
      <c r="A52" s="417"/>
      <c r="B52" s="418"/>
      <c r="C52" s="419"/>
      <c r="D52" s="419"/>
      <c r="E52" s="420"/>
      <c r="F52" s="419"/>
      <c r="G52" s="421"/>
      <c r="H52" s="419"/>
      <c r="I52" s="421"/>
      <c r="J52" s="422"/>
      <c r="K52" s="419"/>
      <c r="L52" s="423"/>
      <c r="M52" s="419"/>
      <c r="N52" s="419"/>
    </row>
    <row r="53" spans="1:15" s="424" customFormat="1" ht="15" customHeight="1">
      <c r="A53" s="427"/>
      <c r="B53" s="218"/>
      <c r="C53" s="158"/>
      <c r="D53" s="158"/>
      <c r="E53" s="158"/>
      <c r="F53" s="158"/>
      <c r="G53" s="158"/>
      <c r="H53" s="158"/>
      <c r="I53" s="158"/>
      <c r="J53" s="158"/>
      <c r="K53" s="158"/>
      <c r="L53" s="158"/>
      <c r="M53" s="158"/>
      <c r="N53" s="43" t="s">
        <v>993</v>
      </c>
      <c r="O53" s="424" t="s">
        <v>1382</v>
      </c>
    </row>
    <row r="54" spans="1:15" s="424" customFormat="1" ht="62.4" customHeight="1">
      <c r="A54" s="953" t="s">
        <v>1253</v>
      </c>
      <c r="B54" s="304" t="s">
        <v>575</v>
      </c>
      <c r="C54" s="11" t="s">
        <v>533</v>
      </c>
      <c r="D54" s="11" t="s">
        <v>534</v>
      </c>
      <c r="E54" s="11" t="s">
        <v>535</v>
      </c>
      <c r="F54" s="11" t="s">
        <v>536</v>
      </c>
      <c r="G54" s="11" t="s">
        <v>537</v>
      </c>
      <c r="H54" s="11" t="s">
        <v>538</v>
      </c>
      <c r="I54" s="11" t="s">
        <v>539</v>
      </c>
      <c r="J54" s="11" t="s">
        <v>554</v>
      </c>
      <c r="K54" s="11" t="s">
        <v>540</v>
      </c>
      <c r="L54" s="11" t="s">
        <v>541</v>
      </c>
      <c r="M54" s="11" t="s">
        <v>542</v>
      </c>
      <c r="N54" s="11" t="s">
        <v>543</v>
      </c>
    </row>
    <row r="55" spans="1:15" s="424" customFormat="1" ht="13.8" customHeight="1">
      <c r="A55" s="991"/>
      <c r="B55" s="20" t="s">
        <v>58</v>
      </c>
      <c r="C55" s="30" t="s">
        <v>57</v>
      </c>
      <c r="D55" s="30" t="s">
        <v>56</v>
      </c>
      <c r="E55" s="30" t="s">
        <v>59</v>
      </c>
      <c r="F55" s="30" t="s">
        <v>60</v>
      </c>
      <c r="G55" s="30" t="s">
        <v>107</v>
      </c>
      <c r="H55" s="30" t="s">
        <v>108</v>
      </c>
      <c r="I55" s="30" t="s">
        <v>109</v>
      </c>
      <c r="J55" s="30" t="s">
        <v>196</v>
      </c>
      <c r="K55" s="30" t="s">
        <v>197</v>
      </c>
      <c r="L55" s="30" t="s">
        <v>198</v>
      </c>
      <c r="M55" s="30" t="s">
        <v>199</v>
      </c>
      <c r="N55" s="30" t="s">
        <v>200</v>
      </c>
    </row>
    <row r="56" spans="1:15" ht="30" customHeight="1">
      <c r="A56" s="304" t="s">
        <v>1256</v>
      </c>
      <c r="B56" s="291"/>
      <c r="C56" s="291"/>
      <c r="D56" s="291"/>
      <c r="E56" s="291"/>
      <c r="F56" s="291"/>
      <c r="G56" s="291"/>
      <c r="H56" s="291"/>
      <c r="I56" s="291"/>
      <c r="J56" s="291"/>
      <c r="K56" s="291"/>
      <c r="L56" s="291"/>
      <c r="M56" s="291"/>
      <c r="N56" s="291"/>
    </row>
    <row r="57" spans="1:15" s="394" customFormat="1" ht="13.8" customHeight="1">
      <c r="B57" s="395" t="s">
        <v>544</v>
      </c>
      <c r="C57" s="396">
        <v>842.05040928999995</v>
      </c>
      <c r="D57" s="396">
        <v>701.31333558000006</v>
      </c>
      <c r="E57" s="690">
        <v>0.62634642054712797</v>
      </c>
      <c r="F57" s="396">
        <v>1281.31550683</v>
      </c>
      <c r="G57" s="690">
        <v>6.0883136865600004E-4</v>
      </c>
      <c r="H57" s="397">
        <v>39715</v>
      </c>
      <c r="I57" s="690">
        <v>0.43573626698183299</v>
      </c>
      <c r="J57" s="398">
        <v>0</v>
      </c>
      <c r="K57" s="399">
        <v>79.343469069999998</v>
      </c>
      <c r="L57" s="372">
        <v>6.1923444028470997E-2</v>
      </c>
      <c r="M57" s="399">
        <v>0.34821237999999999</v>
      </c>
      <c r="N57" s="399">
        <v>-0.2560038</v>
      </c>
    </row>
    <row r="58" spans="1:15" s="394" customFormat="1" ht="13.8" customHeight="1">
      <c r="B58" s="395" t="s">
        <v>1388</v>
      </c>
      <c r="C58" s="396">
        <v>715.68388671000002</v>
      </c>
      <c r="D58" s="396">
        <v>607.4967191799999</v>
      </c>
      <c r="E58" s="690">
        <v>0.62393720000007302</v>
      </c>
      <c r="F58" s="396">
        <v>1094.7236869100002</v>
      </c>
      <c r="G58" s="690">
        <v>5.1999999999999995E-4</v>
      </c>
      <c r="H58" s="397">
        <v>29136</v>
      </c>
      <c r="I58" s="690">
        <v>0.43706</v>
      </c>
      <c r="J58" s="398">
        <v>0</v>
      </c>
      <c r="K58" s="399">
        <v>60.838730069999997</v>
      </c>
      <c r="L58" s="372">
        <v>5.5574507793583E-2</v>
      </c>
      <c r="M58" s="399">
        <v>0.25849522000000003</v>
      </c>
      <c r="N58" s="399">
        <v>-0.19039585000000001</v>
      </c>
    </row>
    <row r="59" spans="1:15" s="394" customFormat="1" ht="13.8" customHeight="1">
      <c r="B59" s="395" t="s">
        <v>1395</v>
      </c>
      <c r="C59" s="396">
        <v>126.36652257999999</v>
      </c>
      <c r="D59" s="396">
        <v>93.816616400000001</v>
      </c>
      <c r="E59" s="690">
        <v>0.64194699999967197</v>
      </c>
      <c r="F59" s="396">
        <v>186.59181991999998</v>
      </c>
      <c r="G59" s="690">
        <v>1.1299999999999999E-3</v>
      </c>
      <c r="H59" s="397">
        <v>10579</v>
      </c>
      <c r="I59" s="690">
        <v>0.42797000000000002</v>
      </c>
      <c r="J59" s="398">
        <v>0</v>
      </c>
      <c r="K59" s="399">
        <v>18.504739000000001</v>
      </c>
      <c r="L59" s="372">
        <v>9.9172294948052006E-2</v>
      </c>
      <c r="M59" s="399">
        <v>8.9717160000000004E-2</v>
      </c>
      <c r="N59" s="399">
        <v>-6.5607949999999998E-2</v>
      </c>
    </row>
    <row r="60" spans="1:15" s="394" customFormat="1" ht="13.8" customHeight="1">
      <c r="B60" s="395" t="s">
        <v>545</v>
      </c>
      <c r="C60" s="396">
        <v>437.85368385999999</v>
      </c>
      <c r="D60" s="396">
        <v>289.28984814999995</v>
      </c>
      <c r="E60" s="690">
        <v>0.64469909999985597</v>
      </c>
      <c r="F60" s="396">
        <v>624.35857565999993</v>
      </c>
      <c r="G60" s="690">
        <v>2.0699999999999998E-3</v>
      </c>
      <c r="H60" s="397">
        <v>26754</v>
      </c>
      <c r="I60" s="690">
        <v>0.48647000000000001</v>
      </c>
      <c r="J60" s="398">
        <v>0</v>
      </c>
      <c r="K60" s="399">
        <v>103.0646495</v>
      </c>
      <c r="L60" s="372">
        <v>0.16507284999017099</v>
      </c>
      <c r="M60" s="399">
        <v>0.62833971999999993</v>
      </c>
      <c r="N60" s="399">
        <v>-0.45200616999999998</v>
      </c>
    </row>
    <row r="61" spans="1:15" s="394" customFormat="1" ht="13.8" customHeight="1">
      <c r="B61" s="395" t="s">
        <v>546</v>
      </c>
      <c r="C61" s="396">
        <v>333.65353326000002</v>
      </c>
      <c r="D61" s="396">
        <v>237.08977587000001</v>
      </c>
      <c r="E61" s="690">
        <v>0.70913090000003598</v>
      </c>
      <c r="F61" s="396">
        <v>501.78121843999998</v>
      </c>
      <c r="G61" s="690">
        <v>3.5599999999999998E-3</v>
      </c>
      <c r="H61" s="397">
        <v>30061</v>
      </c>
      <c r="I61" s="690">
        <v>0.48960999999999999</v>
      </c>
      <c r="J61" s="398">
        <v>0</v>
      </c>
      <c r="K61" s="399">
        <v>118.43085353000001</v>
      </c>
      <c r="L61" s="372">
        <v>0.23602089751025901</v>
      </c>
      <c r="M61" s="399">
        <v>0.88245439000000003</v>
      </c>
      <c r="N61" s="399">
        <v>-0.67417143999999996</v>
      </c>
    </row>
    <row r="62" spans="1:15" s="394" customFormat="1" ht="13.8" customHeight="1">
      <c r="B62" s="395" t="s">
        <v>547</v>
      </c>
      <c r="C62" s="396">
        <v>456.33001554999998</v>
      </c>
      <c r="D62" s="396">
        <v>154.96741933000001</v>
      </c>
      <c r="E62" s="690">
        <v>0.72302120000013004</v>
      </c>
      <c r="F62" s="396">
        <v>568.37475138000002</v>
      </c>
      <c r="G62" s="690">
        <v>6.1599999999999997E-3</v>
      </c>
      <c r="H62" s="397">
        <v>17755</v>
      </c>
      <c r="I62" s="690">
        <v>0.37923000000000001</v>
      </c>
      <c r="J62" s="398">
        <v>0</v>
      </c>
      <c r="K62" s="399">
        <v>146.05290541999997</v>
      </c>
      <c r="L62" s="372">
        <v>0.25696585758847901</v>
      </c>
      <c r="M62" s="399">
        <v>1.3695270800000001</v>
      </c>
      <c r="N62" s="399">
        <v>-1.96123074</v>
      </c>
    </row>
    <row r="63" spans="1:15" s="394" customFormat="1" ht="13.8" customHeight="1">
      <c r="B63" s="395" t="s">
        <v>548</v>
      </c>
      <c r="C63" s="396">
        <v>694.93762092999998</v>
      </c>
      <c r="D63" s="396">
        <v>267.68286793999999</v>
      </c>
      <c r="E63" s="690">
        <v>0.72379795180514805</v>
      </c>
      <c r="F63" s="396">
        <v>888.68592522000006</v>
      </c>
      <c r="G63" s="690">
        <v>1.4030087805319001E-2</v>
      </c>
      <c r="H63" s="397">
        <v>23055</v>
      </c>
      <c r="I63" s="690">
        <v>0.48166375631609698</v>
      </c>
      <c r="J63" s="398">
        <v>0</v>
      </c>
      <c r="K63" s="399">
        <v>393.94396799000003</v>
      </c>
      <c r="L63" s="372">
        <v>0.443288181808974</v>
      </c>
      <c r="M63" s="399">
        <v>6.0636263600000007</v>
      </c>
      <c r="N63" s="399">
        <v>-5.8170015499999996</v>
      </c>
    </row>
    <row r="64" spans="1:15" s="394" customFormat="1" ht="13.8" customHeight="1">
      <c r="B64" s="395" t="s">
        <v>1389</v>
      </c>
      <c r="C64" s="396">
        <v>438.00974658999996</v>
      </c>
      <c r="D64" s="396">
        <v>189.49558168000002</v>
      </c>
      <c r="E64" s="690">
        <v>0.76393299999974995</v>
      </c>
      <c r="F64" s="396">
        <v>582.77167064000002</v>
      </c>
      <c r="G64" s="690">
        <v>1.129E-2</v>
      </c>
      <c r="H64" s="397">
        <v>15170</v>
      </c>
      <c r="I64" s="690">
        <v>0.49459999999999998</v>
      </c>
      <c r="J64" s="398">
        <v>0</v>
      </c>
      <c r="K64" s="399">
        <v>247.61850374000002</v>
      </c>
      <c r="L64" s="372">
        <v>0.42489797671198598</v>
      </c>
      <c r="M64" s="399">
        <v>3.3606207599999998</v>
      </c>
      <c r="N64" s="399">
        <v>-3.07338054</v>
      </c>
    </row>
    <row r="65" spans="1:15" s="394" customFormat="1" ht="13.8" customHeight="1">
      <c r="B65" s="395" t="s">
        <v>1390</v>
      </c>
      <c r="C65" s="396">
        <v>256.92787434000002</v>
      </c>
      <c r="D65" s="396">
        <v>78.187286260000008</v>
      </c>
      <c r="E65" s="690">
        <v>0.62652620000012804</v>
      </c>
      <c r="F65" s="396">
        <v>305.91425457999998</v>
      </c>
      <c r="G65" s="690">
        <v>1.925E-2</v>
      </c>
      <c r="H65" s="397">
        <v>7885</v>
      </c>
      <c r="I65" s="690">
        <v>0.45701999999999998</v>
      </c>
      <c r="J65" s="398">
        <v>0</v>
      </c>
      <c r="K65" s="399">
        <v>146.32546425000001</v>
      </c>
      <c r="L65" s="372">
        <v>0.47832182403822698</v>
      </c>
      <c r="M65" s="399">
        <v>2.7030056</v>
      </c>
      <c r="N65" s="399">
        <v>-2.7436210099999996</v>
      </c>
    </row>
    <row r="66" spans="1:15" s="394" customFormat="1" ht="13.8" customHeight="1">
      <c r="B66" s="395" t="s">
        <v>549</v>
      </c>
      <c r="C66" s="396">
        <v>882.48384591000001</v>
      </c>
      <c r="D66" s="396">
        <v>410.78716677999995</v>
      </c>
      <c r="E66" s="690">
        <v>0.61967813627203505</v>
      </c>
      <c r="F66" s="396">
        <v>1137.03967526</v>
      </c>
      <c r="G66" s="690">
        <v>4.3531102064864997E-2</v>
      </c>
      <c r="H66" s="397">
        <v>54173</v>
      </c>
      <c r="I66" s="690">
        <v>0.52752421431986596</v>
      </c>
      <c r="J66" s="398">
        <v>0</v>
      </c>
      <c r="K66" s="399">
        <v>716.72202297000001</v>
      </c>
      <c r="L66" s="372">
        <v>0.63034038175150897</v>
      </c>
      <c r="M66" s="399">
        <v>26.347197649999998</v>
      </c>
      <c r="N66" s="399">
        <v>-32.180558980000001</v>
      </c>
    </row>
    <row r="67" spans="1:15" s="394" customFormat="1" ht="13.8" customHeight="1">
      <c r="B67" s="395" t="s">
        <v>1391</v>
      </c>
      <c r="C67" s="396">
        <v>717.84367222000003</v>
      </c>
      <c r="D67" s="396">
        <v>376.74628697000003</v>
      </c>
      <c r="E67" s="690">
        <v>0.60317410000007599</v>
      </c>
      <c r="F67" s="396">
        <v>945.08727687999999</v>
      </c>
      <c r="G67" s="690">
        <v>3.7819999999999999E-2</v>
      </c>
      <c r="H67" s="397">
        <v>38089</v>
      </c>
      <c r="I67" s="690">
        <v>0.52012999999999998</v>
      </c>
      <c r="J67" s="398">
        <v>0</v>
      </c>
      <c r="K67" s="399">
        <v>580.47881398000004</v>
      </c>
      <c r="L67" s="372">
        <v>0.614206569256042</v>
      </c>
      <c r="M67" s="399">
        <v>18.529336470000001</v>
      </c>
      <c r="N67" s="399">
        <v>-22.721166030000003</v>
      </c>
    </row>
    <row r="68" spans="1:15" s="394" customFormat="1" ht="13.8" customHeight="1">
      <c r="B68" s="395" t="s">
        <v>1392</v>
      </c>
      <c r="C68" s="396">
        <v>164.64017369000001</v>
      </c>
      <c r="D68" s="396">
        <v>34.04087981</v>
      </c>
      <c r="E68" s="690">
        <v>0.80233599999893801</v>
      </c>
      <c r="F68" s="396">
        <v>191.95239838000001</v>
      </c>
      <c r="G68" s="690">
        <v>7.1650000000000005E-2</v>
      </c>
      <c r="H68" s="397">
        <v>16084</v>
      </c>
      <c r="I68" s="690">
        <v>0.56393000000000004</v>
      </c>
      <c r="J68" s="398">
        <v>0</v>
      </c>
      <c r="K68" s="399">
        <v>136.24320899</v>
      </c>
      <c r="L68" s="372">
        <v>0.70977601811614299</v>
      </c>
      <c r="M68" s="399">
        <v>7.8178611799999995</v>
      </c>
      <c r="N68" s="399">
        <v>-9.4593929499999998</v>
      </c>
    </row>
    <row r="69" spans="1:15" s="394" customFormat="1" ht="13.8" customHeight="1">
      <c r="B69" s="395" t="s">
        <v>550</v>
      </c>
      <c r="C69" s="396">
        <v>241.68295915000002</v>
      </c>
      <c r="D69" s="396">
        <v>44.944400309999999</v>
      </c>
      <c r="E69" s="690">
        <v>0.53382287446522603</v>
      </c>
      <c r="F69" s="396">
        <v>265.67530908999998</v>
      </c>
      <c r="G69" s="690">
        <v>0.22973459148191</v>
      </c>
      <c r="H69" s="397">
        <v>77016</v>
      </c>
      <c r="I69" s="690">
        <v>0.49798099872816098</v>
      </c>
      <c r="J69" s="398">
        <v>0</v>
      </c>
      <c r="K69" s="399">
        <v>245.78010477999999</v>
      </c>
      <c r="L69" s="372">
        <v>0.92511459051973699</v>
      </c>
      <c r="M69" s="399">
        <v>30.873141069999999</v>
      </c>
      <c r="N69" s="399">
        <v>-28.959903059999998</v>
      </c>
    </row>
    <row r="70" spans="1:15" s="394" customFormat="1" ht="13.8" customHeight="1">
      <c r="B70" s="395" t="s">
        <v>1393</v>
      </c>
      <c r="C70" s="396">
        <v>129.22500073999998</v>
      </c>
      <c r="D70" s="396">
        <v>24.431724640000002</v>
      </c>
      <c r="E70" s="690">
        <v>0.63386139999898095</v>
      </c>
      <c r="F70" s="396">
        <v>144.71132842</v>
      </c>
      <c r="G70" s="690">
        <v>0.16606000000000001</v>
      </c>
      <c r="H70" s="397">
        <v>12175</v>
      </c>
      <c r="I70" s="690">
        <v>0.49862000000000001</v>
      </c>
      <c r="J70" s="398">
        <v>0</v>
      </c>
      <c r="K70" s="399">
        <v>121.40969920000001</v>
      </c>
      <c r="L70" s="372">
        <v>0.83897854111067904</v>
      </c>
      <c r="M70" s="399">
        <v>12.039321839999999</v>
      </c>
      <c r="N70" s="399">
        <v>-13.637469250000001</v>
      </c>
    </row>
    <row r="71" spans="1:15" s="394" customFormat="1" ht="13.8" customHeight="1">
      <c r="B71" s="400" t="s">
        <v>1394</v>
      </c>
      <c r="C71" s="396">
        <v>65.669447250000005</v>
      </c>
      <c r="D71" s="396">
        <v>14.59539444</v>
      </c>
      <c r="E71" s="690">
        <v>0.337318999999564</v>
      </c>
      <c r="F71" s="396">
        <v>70.592751669999998</v>
      </c>
      <c r="G71" s="690">
        <v>0.25838</v>
      </c>
      <c r="H71" s="397">
        <v>2606</v>
      </c>
      <c r="I71" s="690">
        <v>0.45701999999999998</v>
      </c>
      <c r="J71" s="398">
        <v>0</v>
      </c>
      <c r="K71" s="399">
        <v>64.329015479999995</v>
      </c>
      <c r="L71" s="372">
        <v>0.91126941446791698</v>
      </c>
      <c r="M71" s="399">
        <v>8.2968457699999991</v>
      </c>
      <c r="N71" s="399">
        <v>-6.7633747699999995</v>
      </c>
    </row>
    <row r="72" spans="1:15" s="394" customFormat="1" ht="13.8" customHeight="1">
      <c r="B72" s="395" t="s">
        <v>1396</v>
      </c>
      <c r="C72" s="396">
        <v>46.788511159999999</v>
      </c>
      <c r="D72" s="396">
        <v>5.9172812300000004</v>
      </c>
      <c r="E72" s="690">
        <v>0.60546690000738701</v>
      </c>
      <c r="F72" s="396">
        <v>50.371229</v>
      </c>
      <c r="G72" s="690">
        <v>0.37252000000000002</v>
      </c>
      <c r="H72" s="397">
        <v>62235</v>
      </c>
      <c r="I72" s="690">
        <v>0.55354999999999999</v>
      </c>
      <c r="J72" s="398">
        <v>0</v>
      </c>
      <c r="K72" s="399">
        <v>60.041390100000001</v>
      </c>
      <c r="L72" s="372">
        <v>1.1919778669684631</v>
      </c>
      <c r="M72" s="399">
        <v>10.53697346</v>
      </c>
      <c r="N72" s="399">
        <v>-8.5590590399999993</v>
      </c>
    </row>
    <row r="73" spans="1:15" s="394" customFormat="1" ht="13.8" customHeight="1">
      <c r="B73" s="395" t="s">
        <v>551</v>
      </c>
      <c r="C73" s="396">
        <v>207.90828722000001</v>
      </c>
      <c r="D73" s="396">
        <v>11.419896749999999</v>
      </c>
      <c r="E73" s="690">
        <v>0.36946190000360601</v>
      </c>
      <c r="F73" s="396">
        <v>212.12750427</v>
      </c>
      <c r="G73" s="690">
        <v>1</v>
      </c>
      <c r="H73" s="397">
        <v>11372</v>
      </c>
      <c r="I73" s="690">
        <v>0.61126000000000003</v>
      </c>
      <c r="J73" s="398">
        <v>0</v>
      </c>
      <c r="K73" s="399">
        <v>71.034212980000007</v>
      </c>
      <c r="L73" s="372">
        <v>0.33486564236189897</v>
      </c>
      <c r="M73" s="399">
        <v>124.15715066</v>
      </c>
      <c r="N73" s="399">
        <v>-121.32093537</v>
      </c>
    </row>
    <row r="74" spans="1:15" s="394" customFormat="1" ht="19.2" customHeight="1">
      <c r="A74" s="415" t="s">
        <v>552</v>
      </c>
      <c r="B74" s="412"/>
      <c r="C74" s="401">
        <v>4096.9003551699998</v>
      </c>
      <c r="D74" s="401">
        <v>2117.4947107100002</v>
      </c>
      <c r="E74" s="691">
        <v>0</v>
      </c>
      <c r="F74" s="401">
        <v>5479.3584661499999</v>
      </c>
      <c r="G74" s="135">
        <v>0</v>
      </c>
      <c r="H74" s="403">
        <v>279901</v>
      </c>
      <c r="I74" s="135">
        <v>0</v>
      </c>
      <c r="J74" s="404">
        <v>0</v>
      </c>
      <c r="K74" s="401">
        <v>1874.37218624</v>
      </c>
      <c r="L74" s="372">
        <v>0.34207876666937698</v>
      </c>
      <c r="M74" s="401">
        <v>190.66964931000001</v>
      </c>
      <c r="N74" s="401">
        <v>-191.62181111000001</v>
      </c>
    </row>
    <row r="75" spans="1:15" s="394" customFormat="1" ht="19.2" customHeight="1">
      <c r="A75" s="413" t="s">
        <v>553</v>
      </c>
      <c r="B75" s="414"/>
      <c r="C75" s="401">
        <v>88061.716086229993</v>
      </c>
      <c r="D75" s="401">
        <v>11052.346879780001</v>
      </c>
      <c r="E75" s="402">
        <v>0</v>
      </c>
      <c r="F75" s="401">
        <v>94107.820726499995</v>
      </c>
      <c r="G75" s="405"/>
      <c r="H75" s="401">
        <v>4938530</v>
      </c>
      <c r="I75" s="405"/>
      <c r="J75" s="404">
        <v>0</v>
      </c>
      <c r="K75" s="401">
        <v>23527.310948689999</v>
      </c>
      <c r="L75" s="372">
        <v>0.25000378041976001</v>
      </c>
      <c r="M75" s="401">
        <v>1286.2615906400001</v>
      </c>
      <c r="N75" s="401">
        <v>-1377.69749351</v>
      </c>
    </row>
    <row r="76" spans="1:15" s="394" customFormat="1" ht="30" customHeight="1">
      <c r="A76" s="425"/>
      <c r="B76" s="426"/>
      <c r="C76" s="419"/>
      <c r="D76" s="419"/>
      <c r="E76" s="420"/>
      <c r="F76" s="419"/>
      <c r="G76" s="421"/>
      <c r="H76" s="419"/>
      <c r="I76" s="421"/>
      <c r="J76" s="422"/>
      <c r="K76" s="419"/>
      <c r="L76" s="423"/>
      <c r="M76" s="419"/>
      <c r="N76" s="419"/>
    </row>
    <row r="77" spans="1:15" s="394" customFormat="1" ht="15" customHeight="1">
      <c r="A77" s="427"/>
      <c r="B77" s="218"/>
      <c r="C77" s="158"/>
      <c r="D77" s="158"/>
      <c r="E77" s="158"/>
      <c r="F77" s="158"/>
      <c r="G77" s="158"/>
      <c r="H77" s="158"/>
      <c r="I77" s="158"/>
      <c r="J77" s="158"/>
      <c r="K77" s="158"/>
      <c r="L77" s="158"/>
      <c r="M77" s="158"/>
      <c r="N77" s="43" t="s">
        <v>993</v>
      </c>
      <c r="O77" s="394" t="s">
        <v>1383</v>
      </c>
    </row>
    <row r="78" spans="1:15" ht="62.4" customHeight="1">
      <c r="A78" s="953" t="s">
        <v>1253</v>
      </c>
      <c r="B78" s="304" t="s">
        <v>575</v>
      </c>
      <c r="C78" s="11" t="s">
        <v>533</v>
      </c>
      <c r="D78" s="11" t="s">
        <v>534</v>
      </c>
      <c r="E78" s="11" t="s">
        <v>535</v>
      </c>
      <c r="F78" s="11" t="s">
        <v>536</v>
      </c>
      <c r="G78" s="11" t="s">
        <v>537</v>
      </c>
      <c r="H78" s="11" t="s">
        <v>538</v>
      </c>
      <c r="I78" s="11" t="s">
        <v>539</v>
      </c>
      <c r="J78" s="11" t="s">
        <v>554</v>
      </c>
      <c r="K78" s="11" t="s">
        <v>540</v>
      </c>
      <c r="L78" s="11" t="s">
        <v>541</v>
      </c>
      <c r="M78" s="11" t="s">
        <v>542</v>
      </c>
      <c r="N78" s="11" t="s">
        <v>543</v>
      </c>
    </row>
    <row r="79" spans="1:15" ht="13.8" customHeight="1">
      <c r="A79" s="991"/>
      <c r="B79" s="20" t="s">
        <v>58</v>
      </c>
      <c r="C79" s="30" t="s">
        <v>57</v>
      </c>
      <c r="D79" s="30" t="s">
        <v>56</v>
      </c>
      <c r="E79" s="30" t="s">
        <v>59</v>
      </c>
      <c r="F79" s="30" t="s">
        <v>60</v>
      </c>
      <c r="G79" s="30" t="s">
        <v>107</v>
      </c>
      <c r="H79" s="30" t="s">
        <v>108</v>
      </c>
      <c r="I79" s="30" t="s">
        <v>109</v>
      </c>
      <c r="J79" s="30" t="s">
        <v>196</v>
      </c>
      <c r="K79" s="30" t="s">
        <v>197</v>
      </c>
      <c r="L79" s="30" t="s">
        <v>198</v>
      </c>
      <c r="M79" s="30" t="s">
        <v>199</v>
      </c>
      <c r="N79" s="30" t="s">
        <v>200</v>
      </c>
    </row>
    <row r="80" spans="1:15" ht="30" customHeight="1">
      <c r="A80" s="304" t="s">
        <v>1257</v>
      </c>
      <c r="B80" s="291"/>
      <c r="C80" s="291"/>
      <c r="D80" s="291"/>
      <c r="E80" s="291"/>
      <c r="F80" s="291"/>
      <c r="G80" s="291"/>
      <c r="H80" s="291"/>
      <c r="I80" s="291"/>
      <c r="J80" s="291"/>
      <c r="K80" s="291"/>
      <c r="L80" s="291"/>
      <c r="M80" s="291"/>
      <c r="N80" s="291"/>
    </row>
    <row r="81" spans="1:14" ht="13.8" customHeight="1">
      <c r="A81" s="394"/>
      <c r="B81" s="395" t="s">
        <v>544</v>
      </c>
      <c r="C81" s="396">
        <v>1782.3995436300002</v>
      </c>
      <c r="D81" s="396">
        <v>3779.73895511</v>
      </c>
      <c r="E81" s="690">
        <v>0.53682046190021904</v>
      </c>
      <c r="F81" s="396">
        <v>3811.4409207600002</v>
      </c>
      <c r="G81" s="690">
        <v>5.6681556635000002E-4</v>
      </c>
      <c r="H81" s="397">
        <v>1023061</v>
      </c>
      <c r="I81" s="690">
        <v>0.55008922503950997</v>
      </c>
      <c r="J81" s="398">
        <v>0</v>
      </c>
      <c r="K81" s="399">
        <v>321.40439736000002</v>
      </c>
      <c r="L81" s="372">
        <v>8.4326217837823E-2</v>
      </c>
      <c r="M81" s="399">
        <v>1.0627096899999999</v>
      </c>
      <c r="N81" s="399">
        <v>-0.94494122000000003</v>
      </c>
    </row>
    <row r="82" spans="1:14" ht="13.8" customHeight="1">
      <c r="A82" s="394"/>
      <c r="B82" s="395" t="s">
        <v>1388</v>
      </c>
      <c r="C82" s="396">
        <v>1307.5223869400002</v>
      </c>
      <c r="D82" s="396">
        <v>3722.5143704499997</v>
      </c>
      <c r="E82" s="690">
        <v>0.53596270000000501</v>
      </c>
      <c r="F82" s="396">
        <v>3302.6514060500003</v>
      </c>
      <c r="G82" s="690">
        <v>4.4000000000000002E-4</v>
      </c>
      <c r="H82" s="397">
        <v>944798</v>
      </c>
      <c r="I82" s="690">
        <v>0.58652000000000004</v>
      </c>
      <c r="J82" s="398">
        <v>0</v>
      </c>
      <c r="K82" s="399">
        <v>267.98132833</v>
      </c>
      <c r="L82" s="372">
        <v>8.1141269659612006E-2</v>
      </c>
      <c r="M82" s="399">
        <v>0.83948631000000007</v>
      </c>
      <c r="N82" s="399">
        <v>-0.62490197999999997</v>
      </c>
    </row>
    <row r="83" spans="1:14" ht="13.8" customHeight="1">
      <c r="A83" s="394"/>
      <c r="B83" s="395" t="s">
        <v>1395</v>
      </c>
      <c r="C83" s="396">
        <v>474.87715668999999</v>
      </c>
      <c r="D83" s="396">
        <v>57.224584659999998</v>
      </c>
      <c r="E83" s="690">
        <v>0.59261869999914096</v>
      </c>
      <c r="F83" s="396">
        <v>508.78951470999999</v>
      </c>
      <c r="G83" s="690">
        <v>1.39E-3</v>
      </c>
      <c r="H83" s="397">
        <v>78263</v>
      </c>
      <c r="I83" s="690">
        <v>0.31361</v>
      </c>
      <c r="J83" s="398">
        <v>0</v>
      </c>
      <c r="K83" s="399">
        <v>53.423069030000001</v>
      </c>
      <c r="L83" s="372">
        <v>0.105000334097785</v>
      </c>
      <c r="M83" s="399">
        <v>0.22322338</v>
      </c>
      <c r="N83" s="399">
        <v>-0.32003924</v>
      </c>
    </row>
    <row r="84" spans="1:14" ht="13.8" customHeight="1">
      <c r="A84" s="394"/>
      <c r="B84" s="395" t="s">
        <v>545</v>
      </c>
      <c r="C84" s="396">
        <v>1312.1979047300001</v>
      </c>
      <c r="D84" s="396">
        <v>1050.36037173</v>
      </c>
      <c r="E84" s="690">
        <v>0.47883560000004</v>
      </c>
      <c r="F84" s="396">
        <v>1815.1478034000002</v>
      </c>
      <c r="G84" s="690">
        <v>2.1900000000000001E-3</v>
      </c>
      <c r="H84" s="397">
        <v>717793</v>
      </c>
      <c r="I84" s="690">
        <v>0.52419000000000004</v>
      </c>
      <c r="J84" s="398">
        <v>0</v>
      </c>
      <c r="K84" s="399">
        <v>435.42301806</v>
      </c>
      <c r="L84" s="372">
        <v>0.23988295456953901</v>
      </c>
      <c r="M84" s="399">
        <v>2.09616639</v>
      </c>
      <c r="N84" s="399">
        <v>-1.7583422799999999</v>
      </c>
    </row>
    <row r="85" spans="1:14" ht="13.8" customHeight="1">
      <c r="A85" s="394"/>
      <c r="B85" s="395" t="s">
        <v>546</v>
      </c>
      <c r="C85" s="396">
        <v>1978.7142645500001</v>
      </c>
      <c r="D85" s="396">
        <v>639.63556238000001</v>
      </c>
      <c r="E85" s="690">
        <v>0.69278530000000504</v>
      </c>
      <c r="F85" s="396">
        <v>2421.8443501500001</v>
      </c>
      <c r="G85" s="690">
        <v>3.7200000000000002E-3</v>
      </c>
      <c r="H85" s="397">
        <v>454437</v>
      </c>
      <c r="I85" s="690">
        <v>0.38536999999999999</v>
      </c>
      <c r="J85" s="398">
        <v>0</v>
      </c>
      <c r="K85" s="399">
        <v>598.17001761000006</v>
      </c>
      <c r="L85" s="372">
        <v>0.24698945560764499</v>
      </c>
      <c r="M85" s="399">
        <v>3.5032402999999999</v>
      </c>
      <c r="N85" s="399">
        <v>-3.01673166</v>
      </c>
    </row>
    <row r="86" spans="1:14" ht="13.8" customHeight="1">
      <c r="A86" s="394"/>
      <c r="B86" s="395" t="s">
        <v>547</v>
      </c>
      <c r="C86" s="396">
        <v>2193.67130679</v>
      </c>
      <c r="D86" s="396">
        <v>400.56247156000001</v>
      </c>
      <c r="E86" s="690">
        <v>0.56158629999991105</v>
      </c>
      <c r="F86" s="396">
        <v>2418.6216908200004</v>
      </c>
      <c r="G86" s="690">
        <v>6.5700000000000003E-3</v>
      </c>
      <c r="H86" s="397">
        <v>461540</v>
      </c>
      <c r="I86" s="690">
        <v>0.53869999999999996</v>
      </c>
      <c r="J86" s="398">
        <v>0</v>
      </c>
      <c r="K86" s="399">
        <v>1163.36247028</v>
      </c>
      <c r="L86" s="372">
        <v>0.48100224797272001</v>
      </c>
      <c r="M86" s="399">
        <v>8.8581247400000009</v>
      </c>
      <c r="N86" s="399">
        <v>-8.1686530699999995</v>
      </c>
    </row>
    <row r="87" spans="1:14" ht="13.8" customHeight="1">
      <c r="A87" s="394"/>
      <c r="B87" s="395" t="s">
        <v>548</v>
      </c>
      <c r="C87" s="396">
        <v>3723.46212965</v>
      </c>
      <c r="D87" s="396">
        <v>592.80453983000007</v>
      </c>
      <c r="E87" s="690">
        <v>0.67638828324288103</v>
      </c>
      <c r="F87" s="396">
        <v>4124.4281710599998</v>
      </c>
      <c r="G87" s="690">
        <v>1.3299079233075E-2</v>
      </c>
      <c r="H87" s="397">
        <v>464699</v>
      </c>
      <c r="I87" s="690">
        <v>0.51091792670955904</v>
      </c>
      <c r="J87" s="398">
        <v>0</v>
      </c>
      <c r="K87" s="399">
        <v>2512.5427466700003</v>
      </c>
      <c r="L87" s="372">
        <v>0.60918572041085195</v>
      </c>
      <c r="M87" s="399">
        <v>29.176178520000001</v>
      </c>
      <c r="N87" s="399">
        <v>-33.548758720000002</v>
      </c>
    </row>
    <row r="88" spans="1:14" ht="13.8" customHeight="1">
      <c r="A88" s="394"/>
      <c r="B88" s="395" t="s">
        <v>1389</v>
      </c>
      <c r="C88" s="396">
        <v>3557.7000161799997</v>
      </c>
      <c r="D88" s="396">
        <v>546.91492703999995</v>
      </c>
      <c r="E88" s="690">
        <v>0.653902700000075</v>
      </c>
      <c r="F88" s="396">
        <v>3915.32916196</v>
      </c>
      <c r="G88" s="690">
        <v>1.2930000000000001E-2</v>
      </c>
      <c r="H88" s="397">
        <v>450677</v>
      </c>
      <c r="I88" s="690">
        <v>0.51888000000000001</v>
      </c>
      <c r="J88" s="398">
        <v>0</v>
      </c>
      <c r="K88" s="399">
        <v>2408.9347506899999</v>
      </c>
      <c r="L88" s="372">
        <v>0.61525727494239502</v>
      </c>
      <c r="M88" s="399">
        <v>27.647135579999997</v>
      </c>
      <c r="N88" s="399">
        <v>-31.561075859999999</v>
      </c>
    </row>
    <row r="89" spans="1:14" ht="13.8" customHeight="1">
      <c r="A89" s="394"/>
      <c r="B89" s="395" t="s">
        <v>1390</v>
      </c>
      <c r="C89" s="396">
        <v>165.76211347</v>
      </c>
      <c r="D89" s="396">
        <v>45.889612790000001</v>
      </c>
      <c r="E89" s="690">
        <v>0.94437269999897999</v>
      </c>
      <c r="F89" s="396">
        <v>209.09900909999999</v>
      </c>
      <c r="G89" s="690">
        <v>2.0209999999999999E-2</v>
      </c>
      <c r="H89" s="397">
        <v>14022</v>
      </c>
      <c r="I89" s="690">
        <v>0.36182999999999998</v>
      </c>
      <c r="J89" s="398">
        <v>0</v>
      </c>
      <c r="K89" s="399">
        <v>103.60799598</v>
      </c>
      <c r="L89" s="372">
        <v>0.49549730735668002</v>
      </c>
      <c r="M89" s="399">
        <v>1.5290429399999999</v>
      </c>
      <c r="N89" s="399">
        <v>-1.9876828600000001</v>
      </c>
    </row>
    <row r="90" spans="1:14" ht="13.8" customHeight="1">
      <c r="A90" s="394"/>
      <c r="B90" s="395" t="s">
        <v>549</v>
      </c>
      <c r="C90" s="396">
        <v>1521.0820238800002</v>
      </c>
      <c r="D90" s="396">
        <v>191.02598383</v>
      </c>
      <c r="E90" s="690">
        <v>0.60838469346204405</v>
      </c>
      <c r="F90" s="396">
        <v>1637.2993093699999</v>
      </c>
      <c r="G90" s="690">
        <v>4.8543408947029E-2</v>
      </c>
      <c r="H90" s="397">
        <v>434946</v>
      </c>
      <c r="I90" s="690">
        <v>0.54120104915168599</v>
      </c>
      <c r="J90" s="398">
        <v>0</v>
      </c>
      <c r="K90" s="399">
        <v>1398.00455747</v>
      </c>
      <c r="L90" s="372">
        <v>0.85384788808585299</v>
      </c>
      <c r="M90" s="399">
        <v>44.4842218</v>
      </c>
      <c r="N90" s="399">
        <v>-60.051352219999998</v>
      </c>
    </row>
    <row r="91" spans="1:14" ht="13.8" customHeight="1">
      <c r="A91" s="394"/>
      <c r="B91" s="395" t="s">
        <v>1391</v>
      </c>
      <c r="C91" s="396">
        <v>782.84985177999999</v>
      </c>
      <c r="D91" s="396">
        <v>146.96171939999999</v>
      </c>
      <c r="E91" s="690">
        <v>0.600701599999789</v>
      </c>
      <c r="F91" s="396">
        <v>871.12999417999993</v>
      </c>
      <c r="G91" s="690">
        <v>3.4139999999999997E-2</v>
      </c>
      <c r="H91" s="397">
        <v>122460</v>
      </c>
      <c r="I91" s="690">
        <v>0.54764000000000002</v>
      </c>
      <c r="J91" s="398">
        <v>0</v>
      </c>
      <c r="K91" s="399">
        <v>735.78628692999996</v>
      </c>
      <c r="L91" s="372">
        <v>0.84463431617068796</v>
      </c>
      <c r="M91" s="399">
        <v>18.16484754</v>
      </c>
      <c r="N91" s="399">
        <v>-21.12068021</v>
      </c>
    </row>
    <row r="92" spans="1:14" ht="13.8" customHeight="1">
      <c r="A92" s="394"/>
      <c r="B92" s="395" t="s">
        <v>1392</v>
      </c>
      <c r="C92" s="396">
        <v>738.23217210000007</v>
      </c>
      <c r="D92" s="396">
        <v>44.064264430000001</v>
      </c>
      <c r="E92" s="690">
        <v>0.63400909999940303</v>
      </c>
      <c r="F92" s="396">
        <v>766.16931519000002</v>
      </c>
      <c r="G92" s="690">
        <v>6.4920000000000005E-2</v>
      </c>
      <c r="H92" s="397">
        <v>312486</v>
      </c>
      <c r="I92" s="690">
        <v>0.53388000000000002</v>
      </c>
      <c r="J92" s="398">
        <v>0</v>
      </c>
      <c r="K92" s="399">
        <v>662.21827053999993</v>
      </c>
      <c r="L92" s="372">
        <v>0.86432366503189795</v>
      </c>
      <c r="M92" s="399">
        <v>26.31937426</v>
      </c>
      <c r="N92" s="399">
        <v>-38.930672009999995</v>
      </c>
    </row>
    <row r="93" spans="1:14" ht="13.8" customHeight="1">
      <c r="A93" s="394"/>
      <c r="B93" s="395" t="s">
        <v>550</v>
      </c>
      <c r="C93" s="396">
        <v>649.27841974</v>
      </c>
      <c r="D93" s="396">
        <v>39.031859850000004</v>
      </c>
      <c r="E93" s="690">
        <v>0.64547634058488201</v>
      </c>
      <c r="F93" s="396">
        <v>674.47256009</v>
      </c>
      <c r="G93" s="690">
        <v>0.223794183485403</v>
      </c>
      <c r="H93" s="397">
        <v>288736</v>
      </c>
      <c r="I93" s="690">
        <v>0.58494469257382398</v>
      </c>
      <c r="J93" s="398">
        <v>0</v>
      </c>
      <c r="K93" s="399">
        <v>925.13799777999998</v>
      </c>
      <c r="L93" s="372">
        <v>1.3716466058404979</v>
      </c>
      <c r="M93" s="399">
        <v>97.812090689999991</v>
      </c>
      <c r="N93" s="399">
        <v>-108.35622637</v>
      </c>
    </row>
    <row r="94" spans="1:14" ht="13.8" customHeight="1">
      <c r="A94" s="394"/>
      <c r="B94" s="395" t="s">
        <v>1393</v>
      </c>
      <c r="C94" s="396">
        <v>365.36194301</v>
      </c>
      <c r="D94" s="396">
        <v>21.374542120000001</v>
      </c>
      <c r="E94" s="690">
        <v>0.61628369999909005</v>
      </c>
      <c r="F94" s="396">
        <v>378.53472379999999</v>
      </c>
      <c r="G94" s="690">
        <v>0.13088</v>
      </c>
      <c r="H94" s="397">
        <v>58131</v>
      </c>
      <c r="I94" s="690">
        <v>0.56084999999999996</v>
      </c>
      <c r="J94" s="398">
        <v>0</v>
      </c>
      <c r="K94" s="399">
        <v>426.36428881000001</v>
      </c>
      <c r="L94" s="372">
        <v>1.126354498022937</v>
      </c>
      <c r="M94" s="399">
        <v>29.214768600000003</v>
      </c>
      <c r="N94" s="399">
        <v>-35.943800369999998</v>
      </c>
    </row>
    <row r="95" spans="1:14" ht="13.8" customHeight="1">
      <c r="A95" s="394"/>
      <c r="B95" s="400" t="s">
        <v>1394</v>
      </c>
      <c r="C95" s="396">
        <v>156.26772671999998</v>
      </c>
      <c r="D95" s="396">
        <v>6.5278504900000005</v>
      </c>
      <c r="E95" s="690">
        <v>0.80986539999631701</v>
      </c>
      <c r="F95" s="396">
        <v>161.55440680000001</v>
      </c>
      <c r="G95" s="690">
        <v>0.26228000000000001</v>
      </c>
      <c r="H95" s="397">
        <v>120661</v>
      </c>
      <c r="I95" s="690">
        <v>0.61456999999999995</v>
      </c>
      <c r="J95" s="398">
        <v>0</v>
      </c>
      <c r="K95" s="399">
        <v>267.47614677000001</v>
      </c>
      <c r="L95" s="372">
        <v>1.655641291797928</v>
      </c>
      <c r="M95" s="399">
        <v>28.97731345</v>
      </c>
      <c r="N95" s="399">
        <v>-32.766397179999998</v>
      </c>
    </row>
    <row r="96" spans="1:14" ht="13.8" customHeight="1">
      <c r="A96" s="394"/>
      <c r="B96" s="395" t="s">
        <v>1396</v>
      </c>
      <c r="C96" s="396">
        <v>127.64875001</v>
      </c>
      <c r="D96" s="396">
        <v>11.12946724</v>
      </c>
      <c r="E96" s="690">
        <v>0.60512150000272602</v>
      </c>
      <c r="F96" s="396">
        <v>134.38342949</v>
      </c>
      <c r="G96" s="690">
        <v>0.43924999999999997</v>
      </c>
      <c r="H96" s="397">
        <v>109944</v>
      </c>
      <c r="I96" s="690">
        <v>0.61719999999999997</v>
      </c>
      <c r="J96" s="398">
        <v>0</v>
      </c>
      <c r="K96" s="399">
        <v>231.29756219999999</v>
      </c>
      <c r="L96" s="372">
        <v>1.7211762125568599</v>
      </c>
      <c r="M96" s="399">
        <v>39.620008640000002</v>
      </c>
      <c r="N96" s="399">
        <v>-39.646028819999998</v>
      </c>
    </row>
    <row r="97" spans="1:15" ht="13.8" customHeight="1">
      <c r="A97" s="394"/>
      <c r="B97" s="395" t="s">
        <v>551</v>
      </c>
      <c r="C97" s="396">
        <v>603.47812769000006</v>
      </c>
      <c r="D97" s="396">
        <v>9.2103066499999997</v>
      </c>
      <c r="E97" s="690">
        <v>0.44134889999563698</v>
      </c>
      <c r="F97" s="396">
        <v>607.54308615000002</v>
      </c>
      <c r="G97" s="690">
        <v>1</v>
      </c>
      <c r="H97" s="397">
        <v>92226</v>
      </c>
      <c r="I97" s="690">
        <v>0.67374999999999996</v>
      </c>
      <c r="J97" s="398">
        <v>0</v>
      </c>
      <c r="K97" s="399">
        <v>156.11075865000001</v>
      </c>
      <c r="L97" s="372">
        <v>0.25695421807739399</v>
      </c>
      <c r="M97" s="399">
        <v>396.93993986999999</v>
      </c>
      <c r="N97" s="399">
        <v>-442.08172717000002</v>
      </c>
    </row>
    <row r="98" spans="1:15" ht="19.2" customHeight="1">
      <c r="A98" s="415" t="s">
        <v>552</v>
      </c>
      <c r="B98" s="412"/>
      <c r="C98" s="401">
        <v>13764.28372066</v>
      </c>
      <c r="D98" s="401">
        <v>6702.3700509399996</v>
      </c>
      <c r="E98" s="691">
        <v>0</v>
      </c>
      <c r="F98" s="401">
        <v>17510.797891800001</v>
      </c>
      <c r="G98" s="135">
        <v>0</v>
      </c>
      <c r="H98" s="403">
        <v>3937438</v>
      </c>
      <c r="I98" s="135">
        <v>0</v>
      </c>
      <c r="J98" s="404">
        <v>0</v>
      </c>
      <c r="K98" s="401">
        <v>7510.1559638799999</v>
      </c>
      <c r="L98" s="372">
        <v>0.42888713639924297</v>
      </c>
      <c r="M98" s="401">
        <v>583.93267200000003</v>
      </c>
      <c r="N98" s="401">
        <v>-657.92673271000001</v>
      </c>
    </row>
    <row r="99" spans="1:15" ht="19.2" customHeight="1">
      <c r="A99" s="413" t="s">
        <v>553</v>
      </c>
      <c r="B99" s="414"/>
      <c r="C99" s="401">
        <v>88061.716086229993</v>
      </c>
      <c r="D99" s="401">
        <v>11052.346879780001</v>
      </c>
      <c r="E99" s="402">
        <v>0</v>
      </c>
      <c r="F99" s="401">
        <v>94107.820726499995</v>
      </c>
      <c r="G99" s="405"/>
      <c r="H99" s="401">
        <v>4938530</v>
      </c>
      <c r="I99" s="405"/>
      <c r="J99" s="404">
        <v>0</v>
      </c>
      <c r="K99" s="401">
        <v>23527.310948689999</v>
      </c>
      <c r="L99" s="372">
        <v>0.25000378041976001</v>
      </c>
      <c r="M99" s="401">
        <v>1286.2615906400001</v>
      </c>
      <c r="N99" s="401">
        <v>-1377.69749351</v>
      </c>
    </row>
    <row r="100" spans="1:15" ht="30" customHeight="1">
      <c r="A100" s="425"/>
      <c r="B100" s="426"/>
      <c r="C100" s="419"/>
      <c r="D100" s="419"/>
      <c r="E100" s="420"/>
      <c r="F100" s="419"/>
      <c r="G100" s="421"/>
      <c r="H100" s="419"/>
      <c r="I100" s="421"/>
      <c r="J100" s="422"/>
      <c r="K100" s="419"/>
      <c r="L100" s="423"/>
      <c r="M100" s="419"/>
      <c r="N100" s="419"/>
    </row>
    <row r="101" spans="1:15" ht="15" customHeight="1">
      <c r="A101" s="427"/>
      <c r="B101" s="218"/>
      <c r="N101" s="43" t="s">
        <v>993</v>
      </c>
      <c r="O101" s="158" t="s">
        <v>1384</v>
      </c>
    </row>
    <row r="102" spans="1:15" ht="62.4" customHeight="1">
      <c r="A102" s="953" t="s">
        <v>1258</v>
      </c>
      <c r="B102" s="304" t="s">
        <v>575</v>
      </c>
      <c r="C102" s="11" t="s">
        <v>533</v>
      </c>
      <c r="D102" s="11" t="s">
        <v>534</v>
      </c>
      <c r="E102" s="11" t="s">
        <v>535</v>
      </c>
      <c r="F102" s="11" t="s">
        <v>536</v>
      </c>
      <c r="G102" s="11" t="s">
        <v>537</v>
      </c>
      <c r="H102" s="11" t="s">
        <v>538</v>
      </c>
      <c r="I102" s="11" t="s">
        <v>539</v>
      </c>
      <c r="J102" s="11" t="s">
        <v>554</v>
      </c>
      <c r="K102" s="11" t="s">
        <v>540</v>
      </c>
      <c r="L102" s="11" t="s">
        <v>541</v>
      </c>
      <c r="M102" s="11" t="s">
        <v>542</v>
      </c>
      <c r="N102" s="11" t="s">
        <v>543</v>
      </c>
    </row>
    <row r="103" spans="1:15" ht="13.8" customHeight="1">
      <c r="A103" s="991"/>
      <c r="B103" s="20" t="s">
        <v>58</v>
      </c>
      <c r="C103" s="30" t="s">
        <v>57</v>
      </c>
      <c r="D103" s="30" t="s">
        <v>56</v>
      </c>
      <c r="E103" s="30" t="s">
        <v>59</v>
      </c>
      <c r="F103" s="30" t="s">
        <v>60</v>
      </c>
      <c r="G103" s="30" t="s">
        <v>107</v>
      </c>
      <c r="H103" s="30" t="s">
        <v>108</v>
      </c>
      <c r="I103" s="30" t="s">
        <v>109</v>
      </c>
      <c r="J103" s="30" t="s">
        <v>196</v>
      </c>
      <c r="K103" s="30" t="s">
        <v>197</v>
      </c>
      <c r="L103" s="30" t="s">
        <v>198</v>
      </c>
      <c r="M103" s="30" t="s">
        <v>199</v>
      </c>
      <c r="N103" s="30" t="s">
        <v>200</v>
      </c>
    </row>
    <row r="104" spans="1:15" ht="30" customHeight="1">
      <c r="A104" s="304" t="s">
        <v>1259</v>
      </c>
      <c r="B104" s="291"/>
      <c r="C104" s="291"/>
      <c r="D104" s="291"/>
      <c r="E104" s="291"/>
      <c r="F104" s="291"/>
      <c r="G104" s="291"/>
      <c r="H104" s="291"/>
      <c r="I104" s="291"/>
      <c r="J104" s="291"/>
      <c r="K104" s="291"/>
      <c r="L104" s="291"/>
      <c r="M104" s="291"/>
      <c r="N104" s="291"/>
    </row>
    <row r="105" spans="1:15" ht="13.8" customHeight="1">
      <c r="A105" s="394"/>
      <c r="B105" s="395" t="s">
        <v>544</v>
      </c>
      <c r="C105" s="396">
        <v>2875.7437198000002</v>
      </c>
      <c r="D105" s="396">
        <v>161.93821237999998</v>
      </c>
      <c r="E105" s="690">
        <v>0.30914110000008099</v>
      </c>
      <c r="F105" s="396">
        <v>4168.9822720299999</v>
      </c>
      <c r="G105" s="690">
        <v>4.2000000000000002E-4</v>
      </c>
      <c r="H105" s="397">
        <v>91</v>
      </c>
      <c r="I105" s="690">
        <v>0.45</v>
      </c>
      <c r="J105" s="398">
        <v>2.5013700000000001</v>
      </c>
      <c r="K105" s="399">
        <v>731.21848920000002</v>
      </c>
      <c r="L105" s="372">
        <v>0.175394962484201</v>
      </c>
      <c r="M105" s="399">
        <v>0.78956018000000006</v>
      </c>
      <c r="N105" s="399">
        <v>-0.39126573999999997</v>
      </c>
    </row>
    <row r="106" spans="1:15" ht="13.8" customHeight="1">
      <c r="A106" s="394"/>
      <c r="B106" s="395" t="s">
        <v>1388</v>
      </c>
      <c r="C106" s="396">
        <v>2875.7437198000002</v>
      </c>
      <c r="D106" s="396">
        <v>161.93821237999998</v>
      </c>
      <c r="E106" s="690">
        <v>0.30914110000008099</v>
      </c>
      <c r="F106" s="396">
        <v>4168.9822720299999</v>
      </c>
      <c r="G106" s="690">
        <v>4.2000000000000002E-4</v>
      </c>
      <c r="H106" s="397">
        <v>91</v>
      </c>
      <c r="I106" s="690">
        <v>0.45</v>
      </c>
      <c r="J106" s="398">
        <v>2.5013700000000001</v>
      </c>
      <c r="K106" s="399">
        <v>731.21848920000002</v>
      </c>
      <c r="L106" s="372">
        <v>0.175394962484201</v>
      </c>
      <c r="M106" s="399">
        <v>0.78956018000000006</v>
      </c>
      <c r="N106" s="399">
        <v>-0.39126573999999997</v>
      </c>
    </row>
    <row r="107" spans="1:15" ht="13.8" customHeight="1">
      <c r="A107" s="394"/>
      <c r="B107" s="395" t="s">
        <v>1395</v>
      </c>
      <c r="C107" s="396">
        <v>0</v>
      </c>
      <c r="D107" s="396">
        <v>0</v>
      </c>
      <c r="E107" s="690">
        <v>0</v>
      </c>
      <c r="F107" s="396">
        <v>0</v>
      </c>
      <c r="G107" s="690">
        <v>0</v>
      </c>
      <c r="H107" s="397">
        <v>0</v>
      </c>
      <c r="I107" s="690">
        <v>0</v>
      </c>
      <c r="J107" s="398">
        <v>0</v>
      </c>
      <c r="K107" s="399">
        <v>0</v>
      </c>
      <c r="L107" s="372">
        <v>0</v>
      </c>
      <c r="M107" s="399">
        <v>0</v>
      </c>
      <c r="N107" s="399">
        <v>0</v>
      </c>
    </row>
    <row r="108" spans="1:15" ht="13.8" customHeight="1">
      <c r="A108" s="394"/>
      <c r="B108" s="395" t="s">
        <v>545</v>
      </c>
      <c r="C108" s="396">
        <v>194.19654893000001</v>
      </c>
      <c r="D108" s="396">
        <v>98.719884950000008</v>
      </c>
      <c r="E108" s="690">
        <v>0.75</v>
      </c>
      <c r="F108" s="396">
        <v>112.12826479</v>
      </c>
      <c r="G108" s="690">
        <v>1.5399999999999999E-3</v>
      </c>
      <c r="H108" s="397">
        <v>45</v>
      </c>
      <c r="I108" s="690">
        <v>0.45</v>
      </c>
      <c r="J108" s="398">
        <v>2.5013700000000001</v>
      </c>
      <c r="K108" s="399">
        <v>45.085711740000001</v>
      </c>
      <c r="L108" s="372">
        <v>0.40209051504042298</v>
      </c>
      <c r="M108" s="399">
        <v>7.7527250000000006E-2</v>
      </c>
      <c r="N108" s="399">
        <v>-0.13897251999999999</v>
      </c>
    </row>
    <row r="109" spans="1:15" ht="13.8" customHeight="1">
      <c r="A109" s="394"/>
      <c r="B109" s="395" t="s">
        <v>546</v>
      </c>
      <c r="C109" s="396">
        <v>1.5307306000000001</v>
      </c>
      <c r="D109" s="396">
        <v>0</v>
      </c>
      <c r="E109" s="690">
        <v>0</v>
      </c>
      <c r="F109" s="396">
        <v>3.05380188</v>
      </c>
      <c r="G109" s="690">
        <v>3.4099999999999998E-3</v>
      </c>
      <c r="H109" s="397">
        <v>34</v>
      </c>
      <c r="I109" s="690">
        <v>0.45</v>
      </c>
      <c r="J109" s="398">
        <v>2.5013700000000001</v>
      </c>
      <c r="K109" s="399">
        <v>1.72289644</v>
      </c>
      <c r="L109" s="372">
        <v>0.56418081712622403</v>
      </c>
      <c r="M109" s="399">
        <v>4.6893500000000001E-3</v>
      </c>
      <c r="N109" s="399">
        <v>-2.6000999999999997E-4</v>
      </c>
    </row>
    <row r="110" spans="1:15" ht="13.8" customHeight="1">
      <c r="A110" s="394"/>
      <c r="B110" s="395" t="s">
        <v>547</v>
      </c>
      <c r="C110" s="396">
        <v>66.349110690000003</v>
      </c>
      <c r="D110" s="396">
        <v>0</v>
      </c>
      <c r="E110" s="690">
        <v>0</v>
      </c>
      <c r="F110" s="396">
        <v>60.548037299999997</v>
      </c>
      <c r="G110" s="690">
        <v>7.1000000000000004E-3</v>
      </c>
      <c r="H110" s="397">
        <v>23</v>
      </c>
      <c r="I110" s="690">
        <v>0.45</v>
      </c>
      <c r="J110" s="398">
        <v>2.5013700000000001</v>
      </c>
      <c r="K110" s="399">
        <v>51.956801909999996</v>
      </c>
      <c r="L110" s="372">
        <v>0.85810877159514498</v>
      </c>
      <c r="M110" s="399">
        <v>0.19336702</v>
      </c>
      <c r="N110" s="399">
        <v>-0.18890825</v>
      </c>
    </row>
    <row r="111" spans="1:15" ht="13.8" customHeight="1">
      <c r="A111" s="394"/>
      <c r="B111" s="395" t="s">
        <v>548</v>
      </c>
      <c r="C111" s="396">
        <v>131.52853281999998</v>
      </c>
      <c r="D111" s="396">
        <v>48.786296</v>
      </c>
      <c r="E111" s="690">
        <v>0.75</v>
      </c>
      <c r="F111" s="396">
        <v>32.547580029999999</v>
      </c>
      <c r="G111" s="690">
        <v>1.3312630506347E-2</v>
      </c>
      <c r="H111" s="397">
        <v>34</v>
      </c>
      <c r="I111" s="690">
        <v>0.45</v>
      </c>
      <c r="J111" s="398">
        <v>2.5013700000000001</v>
      </c>
      <c r="K111" s="399">
        <v>34.854063859999997</v>
      </c>
      <c r="L111" s="372">
        <v>1.070864986824644</v>
      </c>
      <c r="M111" s="399">
        <v>0.19497267000000001</v>
      </c>
      <c r="N111" s="399">
        <v>-2.88135385</v>
      </c>
    </row>
    <row r="112" spans="1:15" ht="13.8" customHeight="1">
      <c r="A112" s="394"/>
      <c r="B112" s="395" t="s">
        <v>1389</v>
      </c>
      <c r="C112" s="396">
        <v>70.58970862999999</v>
      </c>
      <c r="D112" s="396">
        <v>48.786296</v>
      </c>
      <c r="E112" s="690">
        <v>0.75</v>
      </c>
      <c r="F112" s="396">
        <v>29.850932050000001</v>
      </c>
      <c r="G112" s="690">
        <v>1.2330000000000001E-2</v>
      </c>
      <c r="H112" s="397">
        <v>23</v>
      </c>
      <c r="I112" s="690">
        <v>0.45</v>
      </c>
      <c r="J112" s="398">
        <v>2.5013700000000001</v>
      </c>
      <c r="K112" s="399">
        <v>31.393550770000001</v>
      </c>
      <c r="L112" s="372">
        <v>1.0516774054966229</v>
      </c>
      <c r="M112" s="399">
        <v>0.16561496000000001</v>
      </c>
      <c r="N112" s="399">
        <v>-1.0452585400000001</v>
      </c>
    </row>
    <row r="113" spans="1:15" ht="13.8" customHeight="1">
      <c r="A113" s="394"/>
      <c r="B113" s="395" t="s">
        <v>1390</v>
      </c>
      <c r="C113" s="396">
        <v>60.938824189999998</v>
      </c>
      <c r="D113" s="396">
        <v>0</v>
      </c>
      <c r="E113" s="690">
        <v>0</v>
      </c>
      <c r="F113" s="396">
        <v>2.6966479799999998</v>
      </c>
      <c r="G113" s="690">
        <v>2.419E-2</v>
      </c>
      <c r="H113" s="397">
        <v>11</v>
      </c>
      <c r="I113" s="690">
        <v>0.45</v>
      </c>
      <c r="J113" s="398">
        <v>2.5013700000000001</v>
      </c>
      <c r="K113" s="399">
        <v>3.4605130900000001</v>
      </c>
      <c r="L113" s="372">
        <v>1.283264673648653</v>
      </c>
      <c r="M113" s="399">
        <v>2.9357709999999999E-2</v>
      </c>
      <c r="N113" s="399">
        <v>-1.8360953100000001</v>
      </c>
    </row>
    <row r="114" spans="1:15" ht="13.8" customHeight="1">
      <c r="A114" s="394"/>
      <c r="B114" s="395" t="s">
        <v>549</v>
      </c>
      <c r="C114" s="396">
        <v>7.7911282999999996</v>
      </c>
      <c r="D114" s="396">
        <v>0</v>
      </c>
      <c r="E114" s="690">
        <v>0</v>
      </c>
      <c r="F114" s="396">
        <v>2.8107760900000001</v>
      </c>
      <c r="G114" s="690">
        <v>5.6579349352406001E-2</v>
      </c>
      <c r="H114" s="397">
        <v>47</v>
      </c>
      <c r="I114" s="690">
        <v>0.45</v>
      </c>
      <c r="J114" s="398">
        <v>2.5013700000000001</v>
      </c>
      <c r="K114" s="399">
        <v>4.6419451699999996</v>
      </c>
      <c r="L114" s="372">
        <v>1.651481662489878</v>
      </c>
      <c r="M114" s="399">
        <v>7.1566869999999991E-2</v>
      </c>
      <c r="N114" s="399">
        <v>-0.86676038</v>
      </c>
    </row>
    <row r="115" spans="1:15" ht="13.8" customHeight="1">
      <c r="A115" s="394"/>
      <c r="B115" s="395" t="s">
        <v>1391</v>
      </c>
      <c r="C115" s="396">
        <v>1.23098215</v>
      </c>
      <c r="D115" s="396">
        <v>0</v>
      </c>
      <c r="E115" s="690">
        <v>0</v>
      </c>
      <c r="F115" s="396">
        <v>1.23098215</v>
      </c>
      <c r="G115" s="690">
        <v>4.0189999999999997E-2</v>
      </c>
      <c r="H115" s="397">
        <v>19</v>
      </c>
      <c r="I115" s="690">
        <v>0.45</v>
      </c>
      <c r="J115" s="398">
        <v>2.5013700000000001</v>
      </c>
      <c r="K115" s="399">
        <v>1.8238866499999999</v>
      </c>
      <c r="L115" s="372">
        <v>1.48165158203147</v>
      </c>
      <c r="M115" s="399">
        <v>2.2262529999999999E-2</v>
      </c>
      <c r="N115" s="399">
        <v>0</v>
      </c>
    </row>
    <row r="116" spans="1:15" ht="13.8" customHeight="1">
      <c r="A116" s="394"/>
      <c r="B116" s="395" t="s">
        <v>1392</v>
      </c>
      <c r="C116" s="396">
        <v>6.5601461500000005</v>
      </c>
      <c r="D116" s="396">
        <v>0</v>
      </c>
      <c r="E116" s="690">
        <v>0</v>
      </c>
      <c r="F116" s="396">
        <v>1.5797939399999998</v>
      </c>
      <c r="G116" s="690">
        <v>6.9349999999999995E-2</v>
      </c>
      <c r="H116" s="397">
        <v>28</v>
      </c>
      <c r="I116" s="690">
        <v>0.45</v>
      </c>
      <c r="J116" s="398">
        <v>2.5013700000000001</v>
      </c>
      <c r="K116" s="399">
        <v>2.8180585200000001</v>
      </c>
      <c r="L116" s="372">
        <v>1.7838139827273931</v>
      </c>
      <c r="M116" s="399">
        <v>4.9304339999999995E-2</v>
      </c>
      <c r="N116" s="399">
        <v>-0.86676038</v>
      </c>
    </row>
    <row r="117" spans="1:15" ht="13.8" customHeight="1">
      <c r="A117" s="394"/>
      <c r="B117" s="395" t="s">
        <v>550</v>
      </c>
      <c r="C117" s="396">
        <v>24.9046153</v>
      </c>
      <c r="D117" s="396">
        <v>0</v>
      </c>
      <c r="E117" s="690">
        <v>0</v>
      </c>
      <c r="F117" s="396">
        <v>1.2721153000000001</v>
      </c>
      <c r="G117" s="690">
        <v>0.21778</v>
      </c>
      <c r="H117" s="397">
        <v>34</v>
      </c>
      <c r="I117" s="690">
        <v>0.45</v>
      </c>
      <c r="J117" s="398">
        <v>2.5013700000000001</v>
      </c>
      <c r="K117" s="399">
        <v>3.26361071</v>
      </c>
      <c r="L117" s="372">
        <v>2.5654991414693309</v>
      </c>
      <c r="M117" s="399">
        <v>0.12466993</v>
      </c>
      <c r="N117" s="399">
        <v>-6.1911642599999999</v>
      </c>
    </row>
    <row r="118" spans="1:15" ht="13.8" customHeight="1">
      <c r="A118" s="394"/>
      <c r="B118" s="395" t="s">
        <v>1393</v>
      </c>
      <c r="C118" s="396">
        <v>0</v>
      </c>
      <c r="D118" s="396">
        <v>0</v>
      </c>
      <c r="E118" s="690">
        <v>0</v>
      </c>
      <c r="F118" s="396">
        <v>0</v>
      </c>
      <c r="G118" s="690">
        <v>0</v>
      </c>
      <c r="H118" s="397">
        <v>0</v>
      </c>
      <c r="I118" s="690">
        <v>0</v>
      </c>
      <c r="J118" s="398">
        <v>0</v>
      </c>
      <c r="K118" s="399">
        <v>0</v>
      </c>
      <c r="L118" s="372">
        <v>0</v>
      </c>
      <c r="M118" s="399">
        <v>0</v>
      </c>
      <c r="N118" s="399">
        <v>0</v>
      </c>
    </row>
    <row r="119" spans="1:15" ht="13.8" customHeight="1">
      <c r="A119" s="394"/>
      <c r="B119" s="400" t="s">
        <v>1394</v>
      </c>
      <c r="C119" s="396">
        <v>24.9046153</v>
      </c>
      <c r="D119" s="396">
        <v>0</v>
      </c>
      <c r="E119" s="690">
        <v>0</v>
      </c>
      <c r="F119" s="396">
        <v>1.2721153000000001</v>
      </c>
      <c r="G119" s="690">
        <v>0.21778</v>
      </c>
      <c r="H119" s="397">
        <v>34</v>
      </c>
      <c r="I119" s="690">
        <v>0.45</v>
      </c>
      <c r="J119" s="398">
        <v>2.5013700000000001</v>
      </c>
      <c r="K119" s="399">
        <v>3.26361071</v>
      </c>
      <c r="L119" s="372">
        <v>2.5654991414693309</v>
      </c>
      <c r="M119" s="399">
        <v>0.12466993</v>
      </c>
      <c r="N119" s="399">
        <v>-6.1911642599999999</v>
      </c>
    </row>
    <row r="120" spans="1:15" ht="13.8" customHeight="1">
      <c r="A120" s="394"/>
      <c r="B120" s="395" t="s">
        <v>1396</v>
      </c>
      <c r="C120" s="396">
        <v>0</v>
      </c>
      <c r="D120" s="396">
        <v>0</v>
      </c>
      <c r="E120" s="690">
        <v>0</v>
      </c>
      <c r="F120" s="396">
        <v>0</v>
      </c>
      <c r="G120" s="690">
        <v>0</v>
      </c>
      <c r="H120" s="397">
        <v>0</v>
      </c>
      <c r="I120" s="690">
        <v>0</v>
      </c>
      <c r="J120" s="398">
        <v>0</v>
      </c>
      <c r="K120" s="399">
        <v>0</v>
      </c>
      <c r="L120" s="372">
        <v>0</v>
      </c>
      <c r="M120" s="399">
        <v>0</v>
      </c>
      <c r="N120" s="399">
        <v>0</v>
      </c>
    </row>
    <row r="121" spans="1:15" ht="13.8" customHeight="1">
      <c r="A121" s="394"/>
      <c r="B121" s="395" t="s">
        <v>551</v>
      </c>
      <c r="C121" s="396">
        <v>76.111932480000007</v>
      </c>
      <c r="D121" s="396">
        <v>0</v>
      </c>
      <c r="E121" s="690">
        <v>0</v>
      </c>
      <c r="F121" s="396">
        <v>3.0591951900000001</v>
      </c>
      <c r="G121" s="690">
        <v>1</v>
      </c>
      <c r="H121" s="397">
        <v>19</v>
      </c>
      <c r="I121" s="690">
        <v>0.45</v>
      </c>
      <c r="J121" s="398">
        <v>2.5013700000000001</v>
      </c>
      <c r="K121" s="399">
        <v>0</v>
      </c>
      <c r="L121" s="372">
        <v>0</v>
      </c>
      <c r="M121" s="399">
        <v>1.3766378400000001</v>
      </c>
      <c r="N121" s="399">
        <v>-4.6969685400000003</v>
      </c>
    </row>
    <row r="122" spans="1:15" ht="19.2" customHeight="1">
      <c r="A122" s="415" t="s">
        <v>552</v>
      </c>
      <c r="B122" s="412"/>
      <c r="C122" s="401">
        <v>3378.1563189200001</v>
      </c>
      <c r="D122" s="401">
        <v>309.44439332999997</v>
      </c>
      <c r="E122" s="691">
        <v>0</v>
      </c>
      <c r="F122" s="401">
        <v>4384.4020426099996</v>
      </c>
      <c r="G122" s="135">
        <v>0</v>
      </c>
      <c r="H122" s="403">
        <v>327</v>
      </c>
      <c r="I122" s="135">
        <v>0</v>
      </c>
      <c r="J122" s="404">
        <v>0</v>
      </c>
      <c r="K122" s="401">
        <v>872.74351903000002</v>
      </c>
      <c r="L122" s="372">
        <v>0.19905645297767099</v>
      </c>
      <c r="M122" s="401">
        <v>2.83299111</v>
      </c>
      <c r="N122" s="401">
        <v>-15.355653550000001</v>
      </c>
    </row>
    <row r="123" spans="1:15" ht="19.2" customHeight="1">
      <c r="A123" s="413" t="s">
        <v>553</v>
      </c>
      <c r="B123" s="414"/>
      <c r="C123" s="401">
        <v>77259.574251619997</v>
      </c>
      <c r="D123" s="401">
        <v>41292.601473449999</v>
      </c>
      <c r="E123" s="402">
        <v>0</v>
      </c>
      <c r="F123" s="401">
        <v>87886.135144679996</v>
      </c>
      <c r="G123" s="405"/>
      <c r="H123" s="401">
        <v>57402</v>
      </c>
      <c r="I123" s="405"/>
      <c r="J123" s="404">
        <v>0</v>
      </c>
      <c r="K123" s="401">
        <v>46780.720753540001</v>
      </c>
      <c r="L123" s="372">
        <v>0.532287836716549</v>
      </c>
      <c r="M123" s="401">
        <v>1056.4079207899999</v>
      </c>
      <c r="N123" s="401">
        <v>-1365.0031819100002</v>
      </c>
    </row>
    <row r="124" spans="1:15" ht="30" customHeight="1">
      <c r="A124" s="425"/>
      <c r="B124" s="426"/>
      <c r="C124" s="419"/>
      <c r="D124" s="419"/>
      <c r="E124" s="420"/>
      <c r="F124" s="419"/>
      <c r="G124" s="421"/>
      <c r="H124" s="419"/>
      <c r="I124" s="421"/>
      <c r="J124" s="422"/>
      <c r="K124" s="419"/>
      <c r="L124" s="423"/>
      <c r="M124" s="419"/>
      <c r="N124" s="419"/>
    </row>
    <row r="125" spans="1:15" ht="15" customHeight="1">
      <c r="A125" s="427"/>
      <c r="B125" s="218"/>
      <c r="N125" s="43" t="s">
        <v>993</v>
      </c>
      <c r="O125" s="158" t="s">
        <v>1385</v>
      </c>
    </row>
    <row r="126" spans="1:15" ht="62.4" customHeight="1">
      <c r="A126" s="953" t="s">
        <v>1258</v>
      </c>
      <c r="B126" s="304" t="s">
        <v>575</v>
      </c>
      <c r="C126" s="11" t="s">
        <v>533</v>
      </c>
      <c r="D126" s="11" t="s">
        <v>534</v>
      </c>
      <c r="E126" s="11" t="s">
        <v>535</v>
      </c>
      <c r="F126" s="11" t="s">
        <v>536</v>
      </c>
      <c r="G126" s="11" t="s">
        <v>537</v>
      </c>
      <c r="H126" s="11" t="s">
        <v>538</v>
      </c>
      <c r="I126" s="11" t="s">
        <v>539</v>
      </c>
      <c r="J126" s="11" t="s">
        <v>554</v>
      </c>
      <c r="K126" s="11" t="s">
        <v>540</v>
      </c>
      <c r="L126" s="11" t="s">
        <v>541</v>
      </c>
      <c r="M126" s="11" t="s">
        <v>542</v>
      </c>
      <c r="N126" s="11" t="s">
        <v>543</v>
      </c>
    </row>
    <row r="127" spans="1:15" ht="13.8" customHeight="1">
      <c r="A127" s="991"/>
      <c r="B127" s="20" t="s">
        <v>58</v>
      </c>
      <c r="C127" s="30" t="s">
        <v>57</v>
      </c>
      <c r="D127" s="30" t="s">
        <v>56</v>
      </c>
      <c r="E127" s="30" t="s">
        <v>59</v>
      </c>
      <c r="F127" s="30" t="s">
        <v>60</v>
      </c>
      <c r="G127" s="30" t="s">
        <v>107</v>
      </c>
      <c r="H127" s="30" t="s">
        <v>108</v>
      </c>
      <c r="I127" s="30" t="s">
        <v>109</v>
      </c>
      <c r="J127" s="30" t="s">
        <v>196</v>
      </c>
      <c r="K127" s="30" t="s">
        <v>197</v>
      </c>
      <c r="L127" s="30" t="s">
        <v>198</v>
      </c>
      <c r="M127" s="30" t="s">
        <v>199</v>
      </c>
      <c r="N127" s="30" t="s">
        <v>200</v>
      </c>
    </row>
    <row r="128" spans="1:15" ht="30" customHeight="1">
      <c r="A128" s="304" t="s">
        <v>319</v>
      </c>
      <c r="B128" s="291"/>
      <c r="C128" s="291"/>
      <c r="D128" s="291"/>
      <c r="E128" s="291"/>
      <c r="F128" s="291"/>
      <c r="G128" s="291"/>
      <c r="H128" s="291"/>
      <c r="I128" s="291"/>
      <c r="J128" s="291"/>
      <c r="K128" s="291"/>
      <c r="L128" s="291"/>
      <c r="M128" s="291"/>
      <c r="N128" s="291"/>
    </row>
    <row r="129" spans="1:14" ht="13.8" customHeight="1">
      <c r="A129" s="394"/>
      <c r="B129" s="395" t="s">
        <v>544</v>
      </c>
      <c r="C129" s="396">
        <v>5867.2041757200004</v>
      </c>
      <c r="D129" s="396">
        <v>953.47829388000002</v>
      </c>
      <c r="E129" s="690">
        <v>0.34044397818431399</v>
      </c>
      <c r="F129" s="396">
        <v>5873.0822392399996</v>
      </c>
      <c r="G129" s="690">
        <v>7.3754590093300001E-4</v>
      </c>
      <c r="H129" s="397">
        <v>1549</v>
      </c>
      <c r="I129" s="690">
        <v>0.36994955412198299</v>
      </c>
      <c r="J129" s="398">
        <v>2.5013700000000001</v>
      </c>
      <c r="K129" s="399">
        <v>1519.60391168</v>
      </c>
      <c r="L129" s="372">
        <v>0.25874044492805198</v>
      </c>
      <c r="M129" s="399">
        <v>1.5303003400000001</v>
      </c>
      <c r="N129" s="399">
        <v>-1.3520657700000001</v>
      </c>
    </row>
    <row r="130" spans="1:14" ht="13.8" customHeight="1">
      <c r="A130" s="394"/>
      <c r="B130" s="395" t="s">
        <v>1388</v>
      </c>
      <c r="C130" s="396">
        <v>5751.3300482599998</v>
      </c>
      <c r="D130" s="396">
        <v>931.66801011000007</v>
      </c>
      <c r="E130" s="690">
        <v>0.33085630000004601</v>
      </c>
      <c r="F130" s="396">
        <v>5738.7861884899994</v>
      </c>
      <c r="G130" s="690">
        <v>7.2999999999999996E-4</v>
      </c>
      <c r="H130" s="397">
        <v>1321</v>
      </c>
      <c r="I130" s="690">
        <v>0.36808000000000002</v>
      </c>
      <c r="J130" s="398">
        <v>2.5013700000000001</v>
      </c>
      <c r="K130" s="399">
        <v>1475.98075378</v>
      </c>
      <c r="L130" s="372">
        <v>0.25719389175716301</v>
      </c>
      <c r="M130" s="399">
        <v>1.46634226</v>
      </c>
      <c r="N130" s="399">
        <v>-1.3250774599999999</v>
      </c>
    </row>
    <row r="131" spans="1:14" ht="13.8" customHeight="1">
      <c r="A131" s="394"/>
      <c r="B131" s="395" t="s">
        <v>1395</v>
      </c>
      <c r="C131" s="396">
        <v>115.87412746</v>
      </c>
      <c r="D131" s="396">
        <v>21.810283769999998</v>
      </c>
      <c r="E131" s="690">
        <v>0.75</v>
      </c>
      <c r="F131" s="396">
        <v>134.29605075000001</v>
      </c>
      <c r="G131" s="690">
        <v>1.06E-3</v>
      </c>
      <c r="H131" s="397">
        <v>228</v>
      </c>
      <c r="I131" s="690">
        <v>0.44984000000000002</v>
      </c>
      <c r="J131" s="398">
        <v>2.5013700000000001</v>
      </c>
      <c r="K131" s="399">
        <v>43.623157899999995</v>
      </c>
      <c r="L131" s="372">
        <v>0.32482830028417597</v>
      </c>
      <c r="M131" s="399">
        <v>6.395808E-2</v>
      </c>
      <c r="N131" s="399">
        <v>-2.6988310000000001E-2</v>
      </c>
    </row>
    <row r="132" spans="1:14" ht="13.8" customHeight="1">
      <c r="A132" s="394"/>
      <c r="B132" s="395" t="s">
        <v>545</v>
      </c>
      <c r="C132" s="396">
        <v>2469.81785223</v>
      </c>
      <c r="D132" s="396">
        <v>176.14463533</v>
      </c>
      <c r="E132" s="690">
        <v>0.36799919999982</v>
      </c>
      <c r="F132" s="396">
        <v>2431.4302007399997</v>
      </c>
      <c r="G132" s="690">
        <v>1.5299999999999999E-3</v>
      </c>
      <c r="H132" s="397">
        <v>347</v>
      </c>
      <c r="I132" s="690">
        <v>0.26195000000000002</v>
      </c>
      <c r="J132" s="398">
        <v>2.5013700000000001</v>
      </c>
      <c r="K132" s="399">
        <v>648.4384436900001</v>
      </c>
      <c r="L132" s="372">
        <v>0.26669013303061301</v>
      </c>
      <c r="M132" s="399">
        <v>0.97928194999999996</v>
      </c>
      <c r="N132" s="399">
        <v>-1.8259257</v>
      </c>
    </row>
    <row r="133" spans="1:14" ht="13.8" customHeight="1">
      <c r="A133" s="394"/>
      <c r="B133" s="395" t="s">
        <v>546</v>
      </c>
      <c r="C133" s="396">
        <v>3407.8095167800002</v>
      </c>
      <c r="D133" s="396">
        <v>137.95629763999997</v>
      </c>
      <c r="E133" s="690">
        <v>0.32284290000028498</v>
      </c>
      <c r="F133" s="396">
        <v>1386.46792514</v>
      </c>
      <c r="G133" s="690">
        <v>3.1199999999999999E-3</v>
      </c>
      <c r="H133" s="397">
        <v>245</v>
      </c>
      <c r="I133" s="690">
        <v>0.29593999999999998</v>
      </c>
      <c r="J133" s="398">
        <v>2.5013700000000001</v>
      </c>
      <c r="K133" s="399">
        <v>553.34165889999997</v>
      </c>
      <c r="L133" s="372">
        <v>0.39910166608731701</v>
      </c>
      <c r="M133" s="399">
        <v>1.26314354</v>
      </c>
      <c r="N133" s="399">
        <v>-3.3678633700000002</v>
      </c>
    </row>
    <row r="134" spans="1:14" ht="13.8" customHeight="1">
      <c r="A134" s="394"/>
      <c r="B134" s="395" t="s">
        <v>547</v>
      </c>
      <c r="C134" s="396">
        <v>2.8620129799999998</v>
      </c>
      <c r="D134" s="396">
        <v>0.19808318999999999</v>
      </c>
      <c r="E134" s="690">
        <v>0.75</v>
      </c>
      <c r="F134" s="396">
        <v>1.9878582300000001</v>
      </c>
      <c r="G134" s="690">
        <v>6.1900000000000002E-3</v>
      </c>
      <c r="H134" s="397">
        <v>44</v>
      </c>
      <c r="I134" s="690">
        <v>0.44245000000000001</v>
      </c>
      <c r="J134" s="398">
        <v>2.5013700000000001</v>
      </c>
      <c r="K134" s="399">
        <v>1.58456921</v>
      </c>
      <c r="L134" s="372">
        <v>0.797123852237692</v>
      </c>
      <c r="M134" s="399">
        <v>5.4464700000000001E-3</v>
      </c>
      <c r="N134" s="399">
        <v>-1.7937349999999998E-2</v>
      </c>
    </row>
    <row r="135" spans="1:14" ht="13.8" customHeight="1">
      <c r="A135" s="394"/>
      <c r="B135" s="395" t="s">
        <v>548</v>
      </c>
      <c r="C135" s="396">
        <v>294.43297558</v>
      </c>
      <c r="D135" s="396">
        <v>26.912439890000002</v>
      </c>
      <c r="E135" s="690">
        <v>0.36841119999989702</v>
      </c>
      <c r="F135" s="396">
        <v>289.58402016000002</v>
      </c>
      <c r="G135" s="690">
        <v>1.2796783522924E-2</v>
      </c>
      <c r="H135" s="397">
        <v>87</v>
      </c>
      <c r="I135" s="690">
        <v>0.41087845187282801</v>
      </c>
      <c r="J135" s="398">
        <v>2.5013700000000001</v>
      </c>
      <c r="K135" s="399">
        <v>347.50777227999998</v>
      </c>
      <c r="L135" s="372">
        <v>1.200023993340503</v>
      </c>
      <c r="M135" s="399">
        <v>1.5731137099999999</v>
      </c>
      <c r="N135" s="399">
        <v>-1.4025455200000001</v>
      </c>
    </row>
    <row r="136" spans="1:14" ht="13.8" customHeight="1">
      <c r="A136" s="394"/>
      <c r="B136" s="395" t="s">
        <v>1389</v>
      </c>
      <c r="C136" s="396">
        <v>293.77971751000001</v>
      </c>
      <c r="D136" s="396">
        <v>26.912439890000002</v>
      </c>
      <c r="E136" s="690">
        <v>0.36841119999989702</v>
      </c>
      <c r="F136" s="396">
        <v>288.93076208999997</v>
      </c>
      <c r="G136" s="690">
        <v>1.278E-2</v>
      </c>
      <c r="H136" s="397">
        <v>80</v>
      </c>
      <c r="I136" s="690">
        <v>0.41078999999999999</v>
      </c>
      <c r="J136" s="398">
        <v>2.5013700000000001</v>
      </c>
      <c r="K136" s="399">
        <v>346.71002733</v>
      </c>
      <c r="L136" s="372">
        <v>1.1999761632235</v>
      </c>
      <c r="M136" s="399">
        <v>1.56717003</v>
      </c>
      <c r="N136" s="399">
        <v>-1.39110069</v>
      </c>
    </row>
    <row r="137" spans="1:14" ht="13.8" customHeight="1">
      <c r="A137" s="394"/>
      <c r="B137" s="395" t="s">
        <v>1390</v>
      </c>
      <c r="C137" s="396">
        <v>0.65325806999999991</v>
      </c>
      <c r="D137" s="396">
        <v>0</v>
      </c>
      <c r="E137" s="690">
        <v>0</v>
      </c>
      <c r="F137" s="396">
        <v>0.65325806999999991</v>
      </c>
      <c r="G137" s="690">
        <v>2.0219999999999998E-2</v>
      </c>
      <c r="H137" s="397">
        <v>7</v>
      </c>
      <c r="I137" s="690">
        <v>0.45</v>
      </c>
      <c r="J137" s="398">
        <v>2.5013700000000001</v>
      </c>
      <c r="K137" s="399">
        <v>0.79774495000000001</v>
      </c>
      <c r="L137" s="372">
        <v>1.221178867334926</v>
      </c>
      <c r="M137" s="399">
        <v>5.9436800000000007E-3</v>
      </c>
      <c r="N137" s="399">
        <v>-1.144483E-2</v>
      </c>
    </row>
    <row r="138" spans="1:14" ht="13.8" customHeight="1">
      <c r="A138" s="394"/>
      <c r="B138" s="395" t="s">
        <v>549</v>
      </c>
      <c r="C138" s="396">
        <v>293.89352531999998</v>
      </c>
      <c r="D138" s="396">
        <v>25.054445980000001</v>
      </c>
      <c r="E138" s="690">
        <v>0.335184313666472</v>
      </c>
      <c r="F138" s="396">
        <v>100.05579798000001</v>
      </c>
      <c r="G138" s="690">
        <v>4.5155721113442002E-2</v>
      </c>
      <c r="H138" s="397">
        <v>44</v>
      </c>
      <c r="I138" s="690">
        <v>0.45002974271634</v>
      </c>
      <c r="J138" s="398">
        <v>2.5013700000000001</v>
      </c>
      <c r="K138" s="399">
        <v>158.78086617</v>
      </c>
      <c r="L138" s="372">
        <v>1.586923190615485</v>
      </c>
      <c r="M138" s="399">
        <v>2.0331539699999999</v>
      </c>
      <c r="N138" s="399">
        <v>-5.9966424800000002</v>
      </c>
    </row>
    <row r="139" spans="1:14" ht="13.8" customHeight="1">
      <c r="A139" s="394"/>
      <c r="B139" s="395" t="s">
        <v>1391</v>
      </c>
      <c r="C139" s="396">
        <v>292.09505458999996</v>
      </c>
      <c r="D139" s="396">
        <v>24.662931690000001</v>
      </c>
      <c r="E139" s="690">
        <v>0.33430020000189198</v>
      </c>
      <c r="F139" s="396">
        <v>99.197707249999993</v>
      </c>
      <c r="G139" s="690">
        <v>4.4830000000000002E-2</v>
      </c>
      <c r="H139" s="397">
        <v>38</v>
      </c>
      <c r="I139" s="690">
        <v>0.45002999999999999</v>
      </c>
      <c r="J139" s="398">
        <v>2.5013700000000001</v>
      </c>
      <c r="K139" s="399">
        <v>157.14466321</v>
      </c>
      <c r="L139" s="372">
        <v>1.5841562024610201</v>
      </c>
      <c r="M139" s="399">
        <v>2.0011783799999998</v>
      </c>
      <c r="N139" s="399">
        <v>-5.8892234500000002</v>
      </c>
    </row>
    <row r="140" spans="1:14" ht="13.8" customHeight="1">
      <c r="A140" s="394"/>
      <c r="B140" s="395" t="s">
        <v>1392</v>
      </c>
      <c r="C140" s="396">
        <v>1.79847073</v>
      </c>
      <c r="D140" s="396">
        <v>0.39151428999999999</v>
      </c>
      <c r="E140" s="690">
        <v>0.39087790001228301</v>
      </c>
      <c r="F140" s="396">
        <v>0.85809073000000002</v>
      </c>
      <c r="G140" s="690">
        <v>8.2809999999999995E-2</v>
      </c>
      <c r="H140" s="397">
        <v>6</v>
      </c>
      <c r="I140" s="690">
        <v>0.45</v>
      </c>
      <c r="J140" s="398">
        <v>2.5013700000000001</v>
      </c>
      <c r="K140" s="399">
        <v>1.6362029599999999</v>
      </c>
      <c r="L140" s="372">
        <v>1.9067948211024259</v>
      </c>
      <c r="M140" s="399">
        <v>3.1975589999999998E-2</v>
      </c>
      <c r="N140" s="399">
        <v>-0.10741903</v>
      </c>
    </row>
    <row r="141" spans="1:14" ht="13.8" customHeight="1">
      <c r="A141" s="394"/>
      <c r="B141" s="395" t="s">
        <v>550</v>
      </c>
      <c r="C141" s="396">
        <v>5.0599774900000005</v>
      </c>
      <c r="D141" s="396">
        <v>7.6126256100000003</v>
      </c>
      <c r="E141" s="690">
        <v>0.44187262586265602</v>
      </c>
      <c r="F141" s="396">
        <v>8.4237882699999993</v>
      </c>
      <c r="G141" s="690">
        <v>0.28851745275297402</v>
      </c>
      <c r="H141" s="397">
        <v>53</v>
      </c>
      <c r="I141" s="690">
        <v>0.45</v>
      </c>
      <c r="J141" s="398">
        <v>2.5013700000000001</v>
      </c>
      <c r="K141" s="399">
        <v>21.422650969999999</v>
      </c>
      <c r="L141" s="372">
        <v>2.543113654256175</v>
      </c>
      <c r="M141" s="399">
        <v>1.09368993</v>
      </c>
      <c r="N141" s="399">
        <v>-0.32874456000000002</v>
      </c>
    </row>
    <row r="142" spans="1:14" ht="13.8" customHeight="1">
      <c r="A142" s="394"/>
      <c r="B142" s="395" t="s">
        <v>1393</v>
      </c>
      <c r="C142" s="396">
        <v>3.2638315099999997</v>
      </c>
      <c r="D142" s="396">
        <v>3.0000000000000001E-6</v>
      </c>
      <c r="E142" s="690">
        <v>0</v>
      </c>
      <c r="F142" s="396">
        <v>3.2638315099999997</v>
      </c>
      <c r="G142" s="690">
        <v>0.17491999999999999</v>
      </c>
      <c r="H142" s="397">
        <v>11</v>
      </c>
      <c r="I142" s="690">
        <v>0.45</v>
      </c>
      <c r="J142" s="398">
        <v>2.5013700000000001</v>
      </c>
      <c r="K142" s="399">
        <v>7.9851060700000005</v>
      </c>
      <c r="L142" s="372">
        <v>2.446543593177088</v>
      </c>
      <c r="M142" s="399">
        <v>0.25691432000000003</v>
      </c>
      <c r="N142" s="399">
        <v>-0.21843051999999999</v>
      </c>
    </row>
    <row r="143" spans="1:14" ht="13.8" customHeight="1">
      <c r="A143" s="394"/>
      <c r="B143" s="400" t="s">
        <v>1394</v>
      </c>
      <c r="C143" s="396">
        <v>1.1267730499999999</v>
      </c>
      <c r="D143" s="396">
        <v>0</v>
      </c>
      <c r="E143" s="690">
        <v>0</v>
      </c>
      <c r="F143" s="396">
        <v>1.1267730499999999</v>
      </c>
      <c r="G143" s="690">
        <v>0.29676999999999998</v>
      </c>
      <c r="H143" s="397">
        <v>7</v>
      </c>
      <c r="I143" s="690">
        <v>0.45</v>
      </c>
      <c r="J143" s="398">
        <v>2.5013700000000001</v>
      </c>
      <c r="K143" s="399">
        <v>2.9768585299999999</v>
      </c>
      <c r="L143" s="372">
        <v>2.6419326678074171</v>
      </c>
      <c r="M143" s="399">
        <v>0.15047389999999999</v>
      </c>
      <c r="N143" s="399">
        <v>-6.936813E-2</v>
      </c>
    </row>
    <row r="144" spans="1:14" ht="13.8" customHeight="1">
      <c r="A144" s="394"/>
      <c r="B144" s="395" t="s">
        <v>1396</v>
      </c>
      <c r="C144" s="396">
        <v>0.66937293000000009</v>
      </c>
      <c r="D144" s="396">
        <v>7.6126226100000007</v>
      </c>
      <c r="E144" s="690">
        <v>0.44187279999684598</v>
      </c>
      <c r="F144" s="396">
        <v>4.0331837100000003</v>
      </c>
      <c r="G144" s="690">
        <v>0.37813999999999998</v>
      </c>
      <c r="H144" s="397">
        <v>35</v>
      </c>
      <c r="I144" s="690">
        <v>0.45</v>
      </c>
      <c r="J144" s="398">
        <v>2.5013700000000001</v>
      </c>
      <c r="K144" s="399">
        <v>10.460686369999999</v>
      </c>
      <c r="L144" s="372">
        <v>2.5936548201519938</v>
      </c>
      <c r="M144" s="399">
        <v>0.68630170999999995</v>
      </c>
      <c r="N144" s="399">
        <v>-4.0945910000000002E-2</v>
      </c>
    </row>
    <row r="145" spans="1:15" ht="13.8" customHeight="1">
      <c r="A145" s="394"/>
      <c r="B145" s="395" t="s">
        <v>551</v>
      </c>
      <c r="C145" s="396">
        <v>2.22084E-3</v>
      </c>
      <c r="D145" s="396">
        <v>0</v>
      </c>
      <c r="E145" s="690">
        <v>0</v>
      </c>
      <c r="F145" s="396">
        <v>2.22084E-3</v>
      </c>
      <c r="G145" s="690">
        <v>1</v>
      </c>
      <c r="H145" s="397">
        <v>4</v>
      </c>
      <c r="I145" s="690">
        <v>0.45</v>
      </c>
      <c r="J145" s="398">
        <v>2.5013700000000001</v>
      </c>
      <c r="K145" s="399">
        <v>0</v>
      </c>
      <c r="L145" s="372">
        <v>0</v>
      </c>
      <c r="M145" s="399">
        <v>9.9938000000000002E-4</v>
      </c>
      <c r="N145" s="399">
        <v>-1.9919999999999998E-3</v>
      </c>
    </row>
    <row r="146" spans="1:15" ht="19.2" customHeight="1">
      <c r="A146" s="415" t="s">
        <v>552</v>
      </c>
      <c r="B146" s="412"/>
      <c r="C146" s="401">
        <v>12341.082256940001</v>
      </c>
      <c r="D146" s="401">
        <v>1327.35682152</v>
      </c>
      <c r="E146" s="691">
        <v>0</v>
      </c>
      <c r="F146" s="401">
        <v>10091.034050600001</v>
      </c>
      <c r="G146" s="135">
        <v>0</v>
      </c>
      <c r="H146" s="403">
        <v>2373</v>
      </c>
      <c r="I146" s="135">
        <v>0</v>
      </c>
      <c r="J146" s="404">
        <v>0</v>
      </c>
      <c r="K146" s="401">
        <v>3250.6798729000002</v>
      </c>
      <c r="L146" s="372">
        <v>0.32213545773405799</v>
      </c>
      <c r="M146" s="401">
        <v>8.4791292899999995</v>
      </c>
      <c r="N146" s="401">
        <v>-14.29371675</v>
      </c>
    </row>
    <row r="147" spans="1:15" ht="19.2" customHeight="1">
      <c r="A147" s="413" t="s">
        <v>553</v>
      </c>
      <c r="B147" s="414"/>
      <c r="C147" s="401">
        <v>77259.574251619997</v>
      </c>
      <c r="D147" s="401">
        <v>41292.601473449999</v>
      </c>
      <c r="E147" s="402">
        <v>0</v>
      </c>
      <c r="F147" s="401">
        <v>87886.135144679996</v>
      </c>
      <c r="G147" s="405"/>
      <c r="H147" s="401">
        <v>57402</v>
      </c>
      <c r="I147" s="405"/>
      <c r="J147" s="404">
        <v>0</v>
      </c>
      <c r="K147" s="401">
        <v>46780.720753540001</v>
      </c>
      <c r="L147" s="372">
        <v>0.532287836716549</v>
      </c>
      <c r="M147" s="401">
        <v>1056.4079207899999</v>
      </c>
      <c r="N147" s="401">
        <v>-1365.0031819100002</v>
      </c>
    </row>
    <row r="148" spans="1:15" ht="30" customHeight="1">
      <c r="A148" s="425"/>
      <c r="B148" s="426"/>
      <c r="C148" s="419"/>
      <c r="D148" s="419"/>
      <c r="E148" s="420"/>
      <c r="F148" s="419"/>
      <c r="G148" s="421"/>
      <c r="H148" s="419"/>
      <c r="I148" s="421"/>
      <c r="J148" s="422"/>
      <c r="K148" s="419"/>
      <c r="L148" s="423"/>
      <c r="M148" s="419"/>
      <c r="N148" s="419"/>
    </row>
    <row r="149" spans="1:15" ht="15" customHeight="1">
      <c r="A149" s="427"/>
      <c r="B149" s="218"/>
      <c r="N149" s="43" t="s">
        <v>993</v>
      </c>
      <c r="O149" s="158" t="s">
        <v>1386</v>
      </c>
    </row>
    <row r="150" spans="1:15" ht="62.4" customHeight="1">
      <c r="A150" s="953" t="s">
        <v>1258</v>
      </c>
      <c r="B150" s="304" t="s">
        <v>575</v>
      </c>
      <c r="C150" s="11" t="s">
        <v>533</v>
      </c>
      <c r="D150" s="11" t="s">
        <v>534</v>
      </c>
      <c r="E150" s="11" t="s">
        <v>535</v>
      </c>
      <c r="F150" s="11" t="s">
        <v>536</v>
      </c>
      <c r="G150" s="11" t="s">
        <v>537</v>
      </c>
      <c r="H150" s="11" t="s">
        <v>538</v>
      </c>
      <c r="I150" s="11" t="s">
        <v>539</v>
      </c>
      <c r="J150" s="11" t="s">
        <v>554</v>
      </c>
      <c r="K150" s="11" t="s">
        <v>540</v>
      </c>
      <c r="L150" s="11" t="s">
        <v>541</v>
      </c>
      <c r="M150" s="11" t="s">
        <v>542</v>
      </c>
      <c r="N150" s="11" t="s">
        <v>543</v>
      </c>
    </row>
    <row r="151" spans="1:15" ht="13.8" customHeight="1">
      <c r="A151" s="991"/>
      <c r="B151" s="20" t="s">
        <v>58</v>
      </c>
      <c r="C151" s="30" t="s">
        <v>57</v>
      </c>
      <c r="D151" s="30" t="s">
        <v>56</v>
      </c>
      <c r="E151" s="30" t="s">
        <v>59</v>
      </c>
      <c r="F151" s="30" t="s">
        <v>60</v>
      </c>
      <c r="G151" s="30" t="s">
        <v>107</v>
      </c>
      <c r="H151" s="30" t="s">
        <v>108</v>
      </c>
      <c r="I151" s="30" t="s">
        <v>109</v>
      </c>
      <c r="J151" s="30" t="s">
        <v>196</v>
      </c>
      <c r="K151" s="30" t="s">
        <v>197</v>
      </c>
      <c r="L151" s="30" t="s">
        <v>198</v>
      </c>
      <c r="M151" s="30" t="s">
        <v>199</v>
      </c>
      <c r="N151" s="30" t="s">
        <v>200</v>
      </c>
    </row>
    <row r="152" spans="1:15" ht="30" customHeight="1">
      <c r="A152" s="304" t="s">
        <v>1260</v>
      </c>
      <c r="B152" s="291"/>
      <c r="C152" s="291"/>
      <c r="D152" s="291"/>
      <c r="E152" s="291"/>
      <c r="F152" s="291"/>
      <c r="G152" s="291"/>
      <c r="H152" s="291"/>
      <c r="I152" s="291"/>
      <c r="J152" s="291"/>
      <c r="K152" s="291"/>
      <c r="L152" s="291"/>
      <c r="M152" s="291"/>
      <c r="N152" s="291"/>
    </row>
    <row r="153" spans="1:15" ht="13.8" customHeight="1">
      <c r="A153" s="394"/>
      <c r="B153" s="395" t="s">
        <v>544</v>
      </c>
      <c r="C153" s="396">
        <v>2938.6936165799998</v>
      </c>
      <c r="D153" s="396">
        <v>1419.0904996700001</v>
      </c>
      <c r="E153" s="690">
        <v>0.50887726844688896</v>
      </c>
      <c r="F153" s="396">
        <v>3505.6663042700002</v>
      </c>
      <c r="G153" s="690">
        <v>6.7576519830100002E-4</v>
      </c>
      <c r="H153" s="397">
        <v>3856</v>
      </c>
      <c r="I153" s="690">
        <v>0.39614031287563101</v>
      </c>
      <c r="J153" s="398">
        <v>2.5013700000000001</v>
      </c>
      <c r="K153" s="399">
        <v>520.11423982999997</v>
      </c>
      <c r="L153" s="372">
        <v>0.14836387570502299</v>
      </c>
      <c r="M153" s="399">
        <v>0.93073797000000003</v>
      </c>
      <c r="N153" s="399">
        <v>-1.17361249</v>
      </c>
    </row>
    <row r="154" spans="1:15" ht="13.8" customHeight="1">
      <c r="A154" s="394"/>
      <c r="B154" s="395" t="s">
        <v>1388</v>
      </c>
      <c r="C154" s="396">
        <v>2648.8698499799998</v>
      </c>
      <c r="D154" s="396">
        <v>1238.23799861</v>
      </c>
      <c r="E154" s="690">
        <v>0.50484700000003002</v>
      </c>
      <c r="F154" s="396">
        <v>3136.8093672199998</v>
      </c>
      <c r="G154" s="690">
        <v>6.2E-4</v>
      </c>
      <c r="H154" s="397">
        <v>3465</v>
      </c>
      <c r="I154" s="690">
        <v>0.39565</v>
      </c>
      <c r="J154" s="398">
        <v>2.5013700000000001</v>
      </c>
      <c r="K154" s="399">
        <v>434.46108193000003</v>
      </c>
      <c r="L154" s="372">
        <v>0.138504139419553</v>
      </c>
      <c r="M154" s="399">
        <v>0.76005634</v>
      </c>
      <c r="N154" s="399">
        <v>-1.0298811800000001</v>
      </c>
    </row>
    <row r="155" spans="1:15" ht="13.8" customHeight="1">
      <c r="A155" s="394"/>
      <c r="B155" s="395" t="s">
        <v>1395</v>
      </c>
      <c r="C155" s="396">
        <v>289.8237666</v>
      </c>
      <c r="D155" s="396">
        <v>180.85250106000001</v>
      </c>
      <c r="E155" s="690">
        <v>0.53647120000022397</v>
      </c>
      <c r="F155" s="396">
        <v>368.85693705</v>
      </c>
      <c r="G155" s="690">
        <v>1.15E-3</v>
      </c>
      <c r="H155" s="397">
        <v>391</v>
      </c>
      <c r="I155" s="690">
        <v>0.40031</v>
      </c>
      <c r="J155" s="398">
        <v>2.5013700000000001</v>
      </c>
      <c r="K155" s="399">
        <v>85.653157900000011</v>
      </c>
      <c r="L155" s="372">
        <v>0.23221240892207901</v>
      </c>
      <c r="M155" s="399">
        <v>0.17068163</v>
      </c>
      <c r="N155" s="399">
        <v>-0.14373131</v>
      </c>
    </row>
    <row r="156" spans="1:15" ht="13.8" customHeight="1">
      <c r="A156" s="394"/>
      <c r="B156" s="395" t="s">
        <v>545</v>
      </c>
      <c r="C156" s="396">
        <v>1869.32262481</v>
      </c>
      <c r="D156" s="396">
        <v>822.17808562999994</v>
      </c>
      <c r="E156" s="690">
        <v>0.49892109999998302</v>
      </c>
      <c r="F156" s="396">
        <v>2178.1719431699998</v>
      </c>
      <c r="G156" s="690">
        <v>1.99E-3</v>
      </c>
      <c r="H156" s="397">
        <v>2498</v>
      </c>
      <c r="I156" s="690">
        <v>0.39195000000000002</v>
      </c>
      <c r="J156" s="398">
        <v>2.5013700000000001</v>
      </c>
      <c r="K156" s="399">
        <v>606.13679047000005</v>
      </c>
      <c r="L156" s="372">
        <v>0.27827775138259297</v>
      </c>
      <c r="M156" s="399">
        <v>1.7038516699999999</v>
      </c>
      <c r="N156" s="399">
        <v>-1.6860926699999998</v>
      </c>
    </row>
    <row r="157" spans="1:15" ht="13.8" customHeight="1">
      <c r="A157" s="394"/>
      <c r="B157" s="395" t="s">
        <v>546</v>
      </c>
      <c r="C157" s="396">
        <v>2571.6580788400001</v>
      </c>
      <c r="D157" s="396">
        <v>1290.05200969</v>
      </c>
      <c r="E157" s="690">
        <v>0.45327110000000198</v>
      </c>
      <c r="F157" s="396">
        <v>3015.6753837299998</v>
      </c>
      <c r="G157" s="690">
        <v>3.6900000000000001E-3</v>
      </c>
      <c r="H157" s="397">
        <v>3185</v>
      </c>
      <c r="I157" s="690">
        <v>0.39789999999999998</v>
      </c>
      <c r="J157" s="398">
        <v>2.5013700000000001</v>
      </c>
      <c r="K157" s="399">
        <v>1150.31018219</v>
      </c>
      <c r="L157" s="372">
        <v>0.38144363561014799</v>
      </c>
      <c r="M157" s="399">
        <v>4.4256373399999998</v>
      </c>
      <c r="N157" s="399">
        <v>-4.03242295</v>
      </c>
    </row>
    <row r="158" spans="1:15" ht="13.8" customHeight="1">
      <c r="A158" s="394"/>
      <c r="B158" s="395" t="s">
        <v>547</v>
      </c>
      <c r="C158" s="396">
        <v>873.01509197999997</v>
      </c>
      <c r="D158" s="396">
        <v>591.57095157000003</v>
      </c>
      <c r="E158" s="690">
        <v>0.295254799999983</v>
      </c>
      <c r="F158" s="396">
        <v>1027.67976039</v>
      </c>
      <c r="G158" s="690">
        <v>6.77E-3</v>
      </c>
      <c r="H158" s="397">
        <v>1649</v>
      </c>
      <c r="I158" s="690">
        <v>0.41192000000000001</v>
      </c>
      <c r="J158" s="398">
        <v>2.5013700000000001</v>
      </c>
      <c r="K158" s="399">
        <v>545.36335803999998</v>
      </c>
      <c r="L158" s="372">
        <v>0.53067441732338605</v>
      </c>
      <c r="M158" s="399">
        <v>2.86791361</v>
      </c>
      <c r="N158" s="399">
        <v>-1.5672195900000001</v>
      </c>
    </row>
    <row r="159" spans="1:15" ht="13.8" customHeight="1">
      <c r="A159" s="394"/>
      <c r="B159" s="395" t="s">
        <v>548</v>
      </c>
      <c r="C159" s="396">
        <v>5616.2086973900005</v>
      </c>
      <c r="D159" s="396">
        <v>2717.0291149499999</v>
      </c>
      <c r="E159" s="690">
        <v>0.39944550300745402</v>
      </c>
      <c r="F159" s="396">
        <v>6262.3431806199997</v>
      </c>
      <c r="G159" s="690">
        <v>1.4695261318288E-2</v>
      </c>
      <c r="H159" s="397">
        <v>8185</v>
      </c>
      <c r="I159" s="690">
        <v>0.42282867511330502</v>
      </c>
      <c r="J159" s="398">
        <v>2.5013700000000001</v>
      </c>
      <c r="K159" s="399">
        <v>4340.0158183200001</v>
      </c>
      <c r="L159" s="372">
        <v>0.69303385220902602</v>
      </c>
      <c r="M159" s="399">
        <v>39.003186380000002</v>
      </c>
      <c r="N159" s="399">
        <v>-66.811382609999995</v>
      </c>
    </row>
    <row r="160" spans="1:15" ht="13.8" customHeight="1">
      <c r="A160" s="394"/>
      <c r="B160" s="395" t="s">
        <v>1389</v>
      </c>
      <c r="C160" s="396">
        <v>3750.6009031900003</v>
      </c>
      <c r="D160" s="396">
        <v>1872.24604054</v>
      </c>
      <c r="E160" s="690">
        <v>0.40774540000000098</v>
      </c>
      <c r="F160" s="396">
        <v>4228.0572940100001</v>
      </c>
      <c r="G160" s="690">
        <v>1.107E-2</v>
      </c>
      <c r="H160" s="397">
        <v>5523</v>
      </c>
      <c r="I160" s="690">
        <v>0.42163</v>
      </c>
      <c r="J160" s="398">
        <v>2.5013700000000001</v>
      </c>
      <c r="K160" s="399">
        <v>2741.9629726100002</v>
      </c>
      <c r="L160" s="372">
        <v>0.64851603985939599</v>
      </c>
      <c r="M160" s="399">
        <v>19.78262689</v>
      </c>
      <c r="N160" s="399">
        <v>-25.648421629999998</v>
      </c>
    </row>
    <row r="161" spans="1:15" ht="13.8" customHeight="1">
      <c r="A161" s="394"/>
      <c r="B161" s="395" t="s">
        <v>1390</v>
      </c>
      <c r="C161" s="396">
        <v>1865.6077941999999</v>
      </c>
      <c r="D161" s="396">
        <v>844.78307440999993</v>
      </c>
      <c r="E161" s="690">
        <v>0.38105090000000302</v>
      </c>
      <c r="F161" s="396">
        <v>2034.2858866099998</v>
      </c>
      <c r="G161" s="690">
        <v>2.223E-2</v>
      </c>
      <c r="H161" s="397">
        <v>2662</v>
      </c>
      <c r="I161" s="690">
        <v>0.42531999999999998</v>
      </c>
      <c r="J161" s="398">
        <v>2.5013700000000001</v>
      </c>
      <c r="K161" s="399">
        <v>1598.0528457099999</v>
      </c>
      <c r="L161" s="372">
        <v>0.78555961884641801</v>
      </c>
      <c r="M161" s="399">
        <v>19.220559489999999</v>
      </c>
      <c r="N161" s="399">
        <v>-41.162960979999994</v>
      </c>
    </row>
    <row r="162" spans="1:15" ht="13.8" customHeight="1">
      <c r="A162" s="394"/>
      <c r="B162" s="395" t="s">
        <v>549</v>
      </c>
      <c r="C162" s="396">
        <v>2899.05508504</v>
      </c>
      <c r="D162" s="396">
        <v>1065.4631937000001</v>
      </c>
      <c r="E162" s="690">
        <v>0.35989188893846302</v>
      </c>
      <c r="F162" s="396">
        <v>2980.7434746599997</v>
      </c>
      <c r="G162" s="690">
        <v>4.6337906969708E-2</v>
      </c>
      <c r="H162" s="397">
        <v>5878</v>
      </c>
      <c r="I162" s="690">
        <v>0.42614090951779898</v>
      </c>
      <c r="J162" s="398">
        <v>2.5013700000000001</v>
      </c>
      <c r="K162" s="399">
        <v>2808.0545718799999</v>
      </c>
      <c r="L162" s="372">
        <v>0.94206515782117095</v>
      </c>
      <c r="M162" s="399">
        <v>58.751400189999998</v>
      </c>
      <c r="N162" s="399">
        <v>-118.14754034000001</v>
      </c>
    </row>
    <row r="163" spans="1:15" ht="13.8" customHeight="1">
      <c r="A163" s="394"/>
      <c r="B163" s="395" t="s">
        <v>1391</v>
      </c>
      <c r="C163" s="396">
        <v>2066.3716722300001</v>
      </c>
      <c r="D163" s="396">
        <v>741.31519949000005</v>
      </c>
      <c r="E163" s="690">
        <v>0.399649199999975</v>
      </c>
      <c r="F163" s="396">
        <v>2156.3643146599998</v>
      </c>
      <c r="G163" s="690">
        <v>3.8109999999999998E-2</v>
      </c>
      <c r="H163" s="397">
        <v>4164</v>
      </c>
      <c r="I163" s="690">
        <v>0.42673</v>
      </c>
      <c r="J163" s="398">
        <v>2.5013700000000001</v>
      </c>
      <c r="K163" s="399">
        <v>1903.1167528699998</v>
      </c>
      <c r="L163" s="372">
        <v>0.882558081643115</v>
      </c>
      <c r="M163" s="399">
        <v>35.018147469999995</v>
      </c>
      <c r="N163" s="399">
        <v>-79.757986250000002</v>
      </c>
    </row>
    <row r="164" spans="1:15" ht="13.8" customHeight="1">
      <c r="A164" s="394"/>
      <c r="B164" s="395" t="s">
        <v>1392</v>
      </c>
      <c r="C164" s="396">
        <v>832.68341280999994</v>
      </c>
      <c r="D164" s="396">
        <v>324.14799420999998</v>
      </c>
      <c r="E164" s="690">
        <v>0.26896830000008198</v>
      </c>
      <c r="F164" s="396">
        <v>824.37915999999996</v>
      </c>
      <c r="G164" s="690">
        <v>6.7860000000000004E-2</v>
      </c>
      <c r="H164" s="397">
        <v>1714</v>
      </c>
      <c r="I164" s="690">
        <v>0.42459999999999998</v>
      </c>
      <c r="J164" s="398">
        <v>2.5013700000000001</v>
      </c>
      <c r="K164" s="399">
        <v>904.93781901</v>
      </c>
      <c r="L164" s="372">
        <v>1.097720397262347</v>
      </c>
      <c r="M164" s="399">
        <v>23.733252719999999</v>
      </c>
      <c r="N164" s="399">
        <v>-38.389554090000004</v>
      </c>
    </row>
    <row r="165" spans="1:15" ht="13.8" customHeight="1">
      <c r="A165" s="394"/>
      <c r="B165" s="395" t="s">
        <v>550</v>
      </c>
      <c r="C165" s="396">
        <v>997.94694600000003</v>
      </c>
      <c r="D165" s="396">
        <v>195.01060137000002</v>
      </c>
      <c r="E165" s="690">
        <v>0.38652921972628701</v>
      </c>
      <c r="F165" s="396">
        <v>983.45176795999998</v>
      </c>
      <c r="G165" s="690">
        <v>0.21501429992795101</v>
      </c>
      <c r="H165" s="397">
        <v>4970</v>
      </c>
      <c r="I165" s="690">
        <v>0.42478531718483997</v>
      </c>
      <c r="J165" s="398">
        <v>2.5013700000000001</v>
      </c>
      <c r="K165" s="399">
        <v>1544.60221312</v>
      </c>
      <c r="L165" s="372">
        <v>1.570592746326553</v>
      </c>
      <c r="M165" s="399">
        <v>89.659004019999998</v>
      </c>
      <c r="N165" s="399">
        <v>-140.74804836000001</v>
      </c>
    </row>
    <row r="166" spans="1:15" ht="13.8" customHeight="1">
      <c r="A166" s="394"/>
      <c r="B166" s="395" t="s">
        <v>1393</v>
      </c>
      <c r="C166" s="396">
        <v>612.01623991999998</v>
      </c>
      <c r="D166" s="396">
        <v>133.81552204000002</v>
      </c>
      <c r="E166" s="690">
        <v>0.413738600000009</v>
      </c>
      <c r="F166" s="396">
        <v>607.44163626</v>
      </c>
      <c r="G166" s="690">
        <v>0.14027999999999999</v>
      </c>
      <c r="H166" s="397">
        <v>1440</v>
      </c>
      <c r="I166" s="690">
        <v>0.42487000000000003</v>
      </c>
      <c r="J166" s="398">
        <v>2.5013700000000001</v>
      </c>
      <c r="K166" s="399">
        <v>879.16278272</v>
      </c>
      <c r="L166" s="372">
        <v>1.447320582324549</v>
      </c>
      <c r="M166" s="399">
        <v>36.116291479999994</v>
      </c>
      <c r="N166" s="399">
        <v>-72.975544180000014</v>
      </c>
    </row>
    <row r="167" spans="1:15" ht="13.8" customHeight="1">
      <c r="A167" s="394"/>
      <c r="B167" s="400" t="s">
        <v>1394</v>
      </c>
      <c r="C167" s="396">
        <v>110.36305288</v>
      </c>
      <c r="D167" s="396">
        <v>19.89012147</v>
      </c>
      <c r="E167" s="690">
        <v>0</v>
      </c>
      <c r="F167" s="396">
        <v>112.10257584999999</v>
      </c>
      <c r="G167" s="690">
        <v>0.24268000000000001</v>
      </c>
      <c r="H167" s="397">
        <v>424</v>
      </c>
      <c r="I167" s="690">
        <v>0.42973</v>
      </c>
      <c r="J167" s="398">
        <v>2.5013700000000001</v>
      </c>
      <c r="K167" s="399">
        <v>182.19137471000002</v>
      </c>
      <c r="L167" s="372">
        <v>1.6252202353831999</v>
      </c>
      <c r="M167" s="399">
        <v>11.677182630000001</v>
      </c>
      <c r="N167" s="399">
        <v>-18.222774530000002</v>
      </c>
    </row>
    <row r="168" spans="1:15" ht="13.8" customHeight="1">
      <c r="A168" s="394"/>
      <c r="B168" s="395" t="s">
        <v>1396</v>
      </c>
      <c r="C168" s="396">
        <v>275.5676532</v>
      </c>
      <c r="D168" s="396">
        <v>41.304957860000002</v>
      </c>
      <c r="E168" s="690">
        <v>0.33251820000040999</v>
      </c>
      <c r="F168" s="396">
        <v>263.90755584999999</v>
      </c>
      <c r="G168" s="690">
        <v>0.37528</v>
      </c>
      <c r="H168" s="397">
        <v>3106</v>
      </c>
      <c r="I168" s="690">
        <v>0.42248999999999998</v>
      </c>
      <c r="J168" s="398">
        <v>2.5013700000000001</v>
      </c>
      <c r="K168" s="399">
        <v>483.24805569</v>
      </c>
      <c r="L168" s="372">
        <v>1.8311262598508891</v>
      </c>
      <c r="M168" s="399">
        <v>41.865529909999999</v>
      </c>
      <c r="N168" s="399">
        <v>-49.549729649999996</v>
      </c>
    </row>
    <row r="169" spans="1:15" ht="13.8" customHeight="1">
      <c r="A169" s="394"/>
      <c r="B169" s="395" t="s">
        <v>551</v>
      </c>
      <c r="C169" s="396">
        <v>1073.8626738</v>
      </c>
      <c r="D169" s="396">
        <v>112.45551635</v>
      </c>
      <c r="E169" s="690">
        <v>0.40861109999963102</v>
      </c>
      <c r="F169" s="396">
        <v>1002.9609952000001</v>
      </c>
      <c r="G169" s="690">
        <v>1</v>
      </c>
      <c r="H169" s="397">
        <v>1601</v>
      </c>
      <c r="I169" s="690">
        <v>0.39889000000000002</v>
      </c>
      <c r="J169" s="398">
        <v>2.5013700000000001</v>
      </c>
      <c r="K169" s="399">
        <v>0</v>
      </c>
      <c r="L169" s="372">
        <v>0</v>
      </c>
      <c r="M169" s="399">
        <v>400.07561735000002</v>
      </c>
      <c r="N169" s="399">
        <v>-494.11766517000001</v>
      </c>
    </row>
    <row r="170" spans="1:15" ht="19.2" customHeight="1">
      <c r="A170" s="415" t="s">
        <v>552</v>
      </c>
      <c r="B170" s="412"/>
      <c r="C170" s="401">
        <v>18839.762814439997</v>
      </c>
      <c r="D170" s="401">
        <v>8212.8499729300001</v>
      </c>
      <c r="E170" s="691">
        <v>0</v>
      </c>
      <c r="F170" s="401">
        <v>20956.69281</v>
      </c>
      <c r="G170" s="135">
        <v>0</v>
      </c>
      <c r="H170" s="403">
        <v>31822</v>
      </c>
      <c r="I170" s="135">
        <v>0</v>
      </c>
      <c r="J170" s="404">
        <v>0</v>
      </c>
      <c r="K170" s="401">
        <v>11514.597173850001</v>
      </c>
      <c r="L170" s="372">
        <v>0.549447247151303</v>
      </c>
      <c r="M170" s="401">
        <v>597.41734853000003</v>
      </c>
      <c r="N170" s="401">
        <v>-828.28398417999995</v>
      </c>
    </row>
    <row r="171" spans="1:15" ht="19.2" customHeight="1">
      <c r="A171" s="413" t="s">
        <v>553</v>
      </c>
      <c r="B171" s="414"/>
      <c r="C171" s="401">
        <v>77259.574251619997</v>
      </c>
      <c r="D171" s="401">
        <v>41292.601473449999</v>
      </c>
      <c r="E171" s="402">
        <v>0</v>
      </c>
      <c r="F171" s="401">
        <v>87886.135144679996</v>
      </c>
      <c r="G171" s="405"/>
      <c r="H171" s="401">
        <v>57402</v>
      </c>
      <c r="I171" s="405"/>
      <c r="J171" s="404">
        <v>0</v>
      </c>
      <c r="K171" s="401">
        <v>46780.720753540001</v>
      </c>
      <c r="L171" s="372">
        <v>0.532287836716549</v>
      </c>
      <c r="M171" s="401">
        <v>1056.4079207899999</v>
      </c>
      <c r="N171" s="401">
        <v>-1365.0031819100002</v>
      </c>
    </row>
    <row r="172" spans="1:15" ht="30" customHeight="1">
      <c r="A172" s="425"/>
      <c r="B172" s="426"/>
      <c r="C172" s="419"/>
      <c r="D172" s="419"/>
      <c r="E172" s="420"/>
      <c r="F172" s="419"/>
      <c r="G172" s="421"/>
      <c r="H172" s="419"/>
      <c r="I172" s="421"/>
      <c r="J172" s="422"/>
      <c r="K172" s="419"/>
      <c r="L172" s="423"/>
      <c r="M172" s="419"/>
      <c r="N172" s="419"/>
    </row>
    <row r="173" spans="1:15" ht="15" customHeight="1">
      <c r="A173" s="427"/>
      <c r="B173" s="218"/>
      <c r="N173" s="43" t="s">
        <v>993</v>
      </c>
      <c r="O173" s="158" t="s">
        <v>1387</v>
      </c>
    </row>
    <row r="174" spans="1:15" ht="62.4" customHeight="1">
      <c r="A174" s="953" t="s">
        <v>1258</v>
      </c>
      <c r="B174" s="304" t="s">
        <v>575</v>
      </c>
      <c r="C174" s="11" t="s">
        <v>533</v>
      </c>
      <c r="D174" s="11" t="s">
        <v>534</v>
      </c>
      <c r="E174" s="11" t="s">
        <v>535</v>
      </c>
      <c r="F174" s="11" t="s">
        <v>536</v>
      </c>
      <c r="G174" s="11" t="s">
        <v>537</v>
      </c>
      <c r="H174" s="11" t="s">
        <v>538</v>
      </c>
      <c r="I174" s="11" t="s">
        <v>539</v>
      </c>
      <c r="J174" s="11" t="s">
        <v>554</v>
      </c>
      <c r="K174" s="11" t="s">
        <v>540</v>
      </c>
      <c r="L174" s="11" t="s">
        <v>541</v>
      </c>
      <c r="M174" s="11" t="s">
        <v>542</v>
      </c>
      <c r="N174" s="11" t="s">
        <v>543</v>
      </c>
    </row>
    <row r="175" spans="1:15" ht="13.8" customHeight="1">
      <c r="A175" s="991"/>
      <c r="B175" s="20" t="s">
        <v>58</v>
      </c>
      <c r="C175" s="30" t="s">
        <v>57</v>
      </c>
      <c r="D175" s="30" t="s">
        <v>56</v>
      </c>
      <c r="E175" s="30" t="s">
        <v>59</v>
      </c>
      <c r="F175" s="30" t="s">
        <v>60</v>
      </c>
      <c r="G175" s="30" t="s">
        <v>107</v>
      </c>
      <c r="H175" s="30" t="s">
        <v>108</v>
      </c>
      <c r="I175" s="30" t="s">
        <v>109</v>
      </c>
      <c r="J175" s="30" t="s">
        <v>196</v>
      </c>
      <c r="K175" s="30" t="s">
        <v>197</v>
      </c>
      <c r="L175" s="30" t="s">
        <v>198</v>
      </c>
      <c r="M175" s="30" t="s">
        <v>199</v>
      </c>
      <c r="N175" s="30" t="s">
        <v>200</v>
      </c>
    </row>
    <row r="176" spans="1:15" ht="30" customHeight="1">
      <c r="A176" s="304" t="s">
        <v>1261</v>
      </c>
      <c r="B176" s="291"/>
      <c r="C176" s="291"/>
      <c r="D176" s="291"/>
      <c r="E176" s="291"/>
      <c r="F176" s="291"/>
      <c r="G176" s="291"/>
      <c r="H176" s="291"/>
      <c r="I176" s="291"/>
      <c r="J176" s="291"/>
      <c r="K176" s="291"/>
      <c r="L176" s="291"/>
      <c r="M176" s="291"/>
      <c r="N176" s="291"/>
    </row>
    <row r="177" spans="1:14" ht="13.8" customHeight="1">
      <c r="A177" s="394"/>
      <c r="B177" s="395" t="s">
        <v>544</v>
      </c>
      <c r="C177" s="396">
        <v>16412.497742889998</v>
      </c>
      <c r="D177" s="396">
        <v>15382.884942629998</v>
      </c>
      <c r="E177" s="690">
        <v>0.43414636277982199</v>
      </c>
      <c r="F177" s="396">
        <v>22001.022136750002</v>
      </c>
      <c r="G177" s="690">
        <v>7.4969431646899995E-4</v>
      </c>
      <c r="H177" s="397">
        <v>2646</v>
      </c>
      <c r="I177" s="690">
        <v>0.419619965639144</v>
      </c>
      <c r="J177" s="398">
        <v>2.5013700000000001</v>
      </c>
      <c r="K177" s="399">
        <v>5755.6432316199998</v>
      </c>
      <c r="L177" s="372">
        <v>0.26160799238531302</v>
      </c>
      <c r="M177" s="399">
        <v>6.9994638399999998</v>
      </c>
      <c r="N177" s="399">
        <v>-7.5900482599999997</v>
      </c>
    </row>
    <row r="178" spans="1:14" ht="13.8" customHeight="1">
      <c r="A178" s="394"/>
      <c r="B178" s="395" t="s">
        <v>1388</v>
      </c>
      <c r="C178" s="396">
        <v>11512.50107083</v>
      </c>
      <c r="D178" s="396">
        <v>9948.4552443600005</v>
      </c>
      <c r="E178" s="690">
        <v>0.467608999999996</v>
      </c>
      <c r="F178" s="396">
        <v>15580.30082006</v>
      </c>
      <c r="G178" s="690">
        <v>5.5999999999999995E-4</v>
      </c>
      <c r="H178" s="397">
        <v>1905</v>
      </c>
      <c r="I178" s="690">
        <v>0.41682999999999998</v>
      </c>
      <c r="J178" s="398">
        <v>2.5013700000000001</v>
      </c>
      <c r="K178" s="399">
        <v>3367.6186002700001</v>
      </c>
      <c r="L178" s="372">
        <v>0.21614592934779001</v>
      </c>
      <c r="M178" s="399">
        <v>3.6852114</v>
      </c>
      <c r="N178" s="399">
        <v>-4.17665694</v>
      </c>
    </row>
    <row r="179" spans="1:14" ht="13.8" customHeight="1">
      <c r="A179" s="394"/>
      <c r="B179" s="395" t="s">
        <v>1395</v>
      </c>
      <c r="C179" s="396">
        <v>4899.9966720600005</v>
      </c>
      <c r="D179" s="396">
        <v>5434.4296982700007</v>
      </c>
      <c r="E179" s="690">
        <v>0.372888500000009</v>
      </c>
      <c r="F179" s="396">
        <v>6420.7213166899992</v>
      </c>
      <c r="G179" s="690">
        <v>1.2099999999999999E-3</v>
      </c>
      <c r="H179" s="397">
        <v>741</v>
      </c>
      <c r="I179" s="690">
        <v>0.42638999999999999</v>
      </c>
      <c r="J179" s="398">
        <v>2.5013700000000001</v>
      </c>
      <c r="K179" s="399">
        <v>2388.0246313499997</v>
      </c>
      <c r="L179" s="372">
        <v>0.37192466602507401</v>
      </c>
      <c r="M179" s="399">
        <v>3.3142524399999997</v>
      </c>
      <c r="N179" s="399">
        <v>-3.4133913199999997</v>
      </c>
    </row>
    <row r="180" spans="1:14" ht="13.8" customHeight="1">
      <c r="A180" s="394"/>
      <c r="B180" s="395" t="s">
        <v>545</v>
      </c>
      <c r="C180" s="396">
        <v>7672.9137184199999</v>
      </c>
      <c r="D180" s="396">
        <v>5332.1459457800001</v>
      </c>
      <c r="E180" s="690">
        <v>0.439306900000004</v>
      </c>
      <c r="F180" s="396">
        <v>9608.0834639200002</v>
      </c>
      <c r="G180" s="690">
        <v>2.1700000000000001E-3</v>
      </c>
      <c r="H180" s="397">
        <v>7991</v>
      </c>
      <c r="I180" s="690">
        <v>0.43674000000000002</v>
      </c>
      <c r="J180" s="398">
        <v>2.5013700000000001</v>
      </c>
      <c r="K180" s="399">
        <v>4842.7874310299994</v>
      </c>
      <c r="L180" s="372">
        <v>0.50403261474731098</v>
      </c>
      <c r="M180" s="399">
        <v>9.1331171099999988</v>
      </c>
      <c r="N180" s="399">
        <v>-10.06497759</v>
      </c>
    </row>
    <row r="181" spans="1:14" ht="13.8" customHeight="1">
      <c r="A181" s="394"/>
      <c r="B181" s="395" t="s">
        <v>546</v>
      </c>
      <c r="C181" s="396">
        <v>6114.9769066099998</v>
      </c>
      <c r="D181" s="396">
        <v>4495.8507181200002</v>
      </c>
      <c r="E181" s="690">
        <v>0.34907149999999398</v>
      </c>
      <c r="F181" s="396">
        <v>7084.8092616200001</v>
      </c>
      <c r="G181" s="690">
        <v>3.8700000000000002E-3</v>
      </c>
      <c r="H181" s="397">
        <v>1457</v>
      </c>
      <c r="I181" s="690">
        <v>0.43146000000000001</v>
      </c>
      <c r="J181" s="398">
        <v>2.5013700000000001</v>
      </c>
      <c r="K181" s="399">
        <v>4809.5658996299999</v>
      </c>
      <c r="L181" s="372">
        <v>0.67885608800853603</v>
      </c>
      <c r="M181" s="399">
        <v>11.879193410000001</v>
      </c>
      <c r="N181" s="399">
        <v>-12.524658029999999</v>
      </c>
    </row>
    <row r="182" spans="1:14" ht="13.8" customHeight="1">
      <c r="A182" s="394"/>
      <c r="B182" s="395" t="s">
        <v>547</v>
      </c>
      <c r="C182" s="396">
        <v>2922.6039005799998</v>
      </c>
      <c r="D182" s="396">
        <v>1564.3589809100001</v>
      </c>
      <c r="E182" s="690">
        <v>0.39018400000000802</v>
      </c>
      <c r="F182" s="396">
        <v>3319.8524038600003</v>
      </c>
      <c r="G182" s="690">
        <v>7.0699999999999999E-3</v>
      </c>
      <c r="H182" s="397">
        <v>625</v>
      </c>
      <c r="I182" s="690">
        <v>0.43747999999999998</v>
      </c>
      <c r="J182" s="398">
        <v>2.5013700000000001</v>
      </c>
      <c r="K182" s="399">
        <v>3098.2686151999997</v>
      </c>
      <c r="L182" s="372">
        <v>0.93325492771836405</v>
      </c>
      <c r="M182" s="399">
        <v>10.263288279999999</v>
      </c>
      <c r="N182" s="399">
        <v>-8.4357363599999999</v>
      </c>
    </row>
    <row r="183" spans="1:14" ht="13.8" customHeight="1">
      <c r="A183" s="394"/>
      <c r="B183" s="395" t="s">
        <v>548</v>
      </c>
      <c r="C183" s="396">
        <v>6541.49111283</v>
      </c>
      <c r="D183" s="396">
        <v>3125.8921038099998</v>
      </c>
      <c r="E183" s="690">
        <v>0.34930153585984702</v>
      </c>
      <c r="F183" s="396">
        <v>7075.0763360399997</v>
      </c>
      <c r="G183" s="690">
        <v>1.4081053970784E-2</v>
      </c>
      <c r="H183" s="397">
        <v>2141</v>
      </c>
      <c r="I183" s="690">
        <v>0.43603764097855902</v>
      </c>
      <c r="J183" s="398">
        <v>2.5013700000000001</v>
      </c>
      <c r="K183" s="399">
        <v>7675.4306134300004</v>
      </c>
      <c r="L183" s="372">
        <v>1.0848548127080739</v>
      </c>
      <c r="M183" s="399">
        <v>43.342857200000005</v>
      </c>
      <c r="N183" s="399">
        <v>-47.903696670000002</v>
      </c>
    </row>
    <row r="184" spans="1:14" ht="13.8" customHeight="1">
      <c r="A184" s="394"/>
      <c r="B184" s="395" t="s">
        <v>1389</v>
      </c>
      <c r="C184" s="396">
        <v>4794.0407293400003</v>
      </c>
      <c r="D184" s="396">
        <v>2275.7475118699999</v>
      </c>
      <c r="E184" s="690">
        <v>0.33952099999999402</v>
      </c>
      <c r="F184" s="396">
        <v>5304.1226634499999</v>
      </c>
      <c r="G184" s="690">
        <v>1.12E-2</v>
      </c>
      <c r="H184" s="397">
        <v>1502</v>
      </c>
      <c r="I184" s="690">
        <v>0.43795000000000001</v>
      </c>
      <c r="J184" s="398">
        <v>2.5013700000000001</v>
      </c>
      <c r="K184" s="399">
        <v>5441.1377631800005</v>
      </c>
      <c r="L184" s="372">
        <v>1.02583181204955</v>
      </c>
      <c r="M184" s="399">
        <v>26.033761329999997</v>
      </c>
      <c r="N184" s="399">
        <v>-27.993655230000002</v>
      </c>
    </row>
    <row r="185" spans="1:14" ht="13.8" customHeight="1">
      <c r="A185" s="394"/>
      <c r="B185" s="395" t="s">
        <v>1390</v>
      </c>
      <c r="C185" s="396">
        <v>1747.4503834899999</v>
      </c>
      <c r="D185" s="396">
        <v>850.14459194000005</v>
      </c>
      <c r="E185" s="690">
        <v>0.37548299999999202</v>
      </c>
      <c r="F185" s="396">
        <v>1770.95367259</v>
      </c>
      <c r="G185" s="690">
        <v>2.2710000000000001E-2</v>
      </c>
      <c r="H185" s="397">
        <v>639</v>
      </c>
      <c r="I185" s="690">
        <v>0.43031000000000003</v>
      </c>
      <c r="J185" s="398">
        <v>2.5013700000000001</v>
      </c>
      <c r="K185" s="399">
        <v>2234.2928502499999</v>
      </c>
      <c r="L185" s="372">
        <v>1.261632579570741</v>
      </c>
      <c r="M185" s="399">
        <v>17.30909587</v>
      </c>
      <c r="N185" s="399">
        <v>-19.910041440000001</v>
      </c>
    </row>
    <row r="186" spans="1:14" ht="13.8" customHeight="1">
      <c r="A186" s="394"/>
      <c r="B186" s="395" t="s">
        <v>549</v>
      </c>
      <c r="C186" s="396">
        <v>1652.9548748</v>
      </c>
      <c r="D186" s="396">
        <v>1179.52323189</v>
      </c>
      <c r="E186" s="690">
        <v>0.41847409896529503</v>
      </c>
      <c r="F186" s="396">
        <v>1962.7408069400001</v>
      </c>
      <c r="G186" s="690">
        <v>4.8962503162683003E-2</v>
      </c>
      <c r="H186" s="397">
        <v>2667</v>
      </c>
      <c r="I186" s="690">
        <v>0.434816155298544</v>
      </c>
      <c r="J186" s="398">
        <v>2.5013700000000001</v>
      </c>
      <c r="K186" s="399">
        <v>2995.55218771</v>
      </c>
      <c r="L186" s="372">
        <v>1.526208747032777</v>
      </c>
      <c r="M186" s="399">
        <v>41.844538020000002</v>
      </c>
      <c r="N186" s="399">
        <v>-78.059462940000003</v>
      </c>
    </row>
    <row r="187" spans="1:14" ht="13.8" customHeight="1">
      <c r="A187" s="394"/>
      <c r="B187" s="395" t="s">
        <v>1391</v>
      </c>
      <c r="C187" s="396">
        <v>1108.3020637899999</v>
      </c>
      <c r="D187" s="396">
        <v>895.62944646000005</v>
      </c>
      <c r="E187" s="690">
        <v>0.43737660000004802</v>
      </c>
      <c r="F187" s="396">
        <v>1396.6979414800001</v>
      </c>
      <c r="G187" s="690">
        <v>3.993E-2</v>
      </c>
      <c r="H187" s="397">
        <v>1305</v>
      </c>
      <c r="I187" s="690">
        <v>0.434</v>
      </c>
      <c r="J187" s="398">
        <v>2.5013700000000001</v>
      </c>
      <c r="K187" s="399">
        <v>2002.4488737000001</v>
      </c>
      <c r="L187" s="372">
        <v>1.4337021729824571</v>
      </c>
      <c r="M187" s="399">
        <v>24.219295160000001</v>
      </c>
      <c r="N187" s="399">
        <v>-44.161121780000002</v>
      </c>
    </row>
    <row r="188" spans="1:14" ht="13.8" customHeight="1">
      <c r="A188" s="394"/>
      <c r="B188" s="395" t="s">
        <v>1392</v>
      </c>
      <c r="C188" s="396">
        <v>544.65281100999994</v>
      </c>
      <c r="D188" s="396">
        <v>283.89378542999998</v>
      </c>
      <c r="E188" s="690">
        <v>0.35884039999994599</v>
      </c>
      <c r="F188" s="396">
        <v>566.04286546000003</v>
      </c>
      <c r="G188" s="690">
        <v>7.1249999999999994E-2</v>
      </c>
      <c r="H188" s="397">
        <v>1362</v>
      </c>
      <c r="I188" s="690">
        <v>0.43683</v>
      </c>
      <c r="J188" s="398">
        <v>2.5013700000000001</v>
      </c>
      <c r="K188" s="399">
        <v>993.10331400999996</v>
      </c>
      <c r="L188" s="372">
        <v>1.754466621892576</v>
      </c>
      <c r="M188" s="399">
        <v>17.62524286</v>
      </c>
      <c r="N188" s="399">
        <v>-33.898341159999994</v>
      </c>
    </row>
    <row r="189" spans="1:14" ht="13.8" customHeight="1">
      <c r="A189" s="394"/>
      <c r="B189" s="395" t="s">
        <v>550</v>
      </c>
      <c r="C189" s="396">
        <v>770.41965271000004</v>
      </c>
      <c r="D189" s="396">
        <v>241.06032161000002</v>
      </c>
      <c r="E189" s="690">
        <v>0.29333018480909001</v>
      </c>
      <c r="F189" s="396">
        <v>790.19722338999998</v>
      </c>
      <c r="G189" s="690">
        <v>0.202953402987363</v>
      </c>
      <c r="H189" s="397">
        <v>4836</v>
      </c>
      <c r="I189" s="690">
        <v>0.44097383414992503</v>
      </c>
      <c r="J189" s="398">
        <v>2.5013700000000001</v>
      </c>
      <c r="K189" s="399">
        <v>1965.45220915</v>
      </c>
      <c r="L189" s="372">
        <v>2.4872932363873361</v>
      </c>
      <c r="M189" s="399">
        <v>70.933582900000005</v>
      </c>
      <c r="N189" s="399">
        <v>-72.740652569999995</v>
      </c>
    </row>
    <row r="190" spans="1:14" ht="13.8" customHeight="1">
      <c r="A190" s="394"/>
      <c r="B190" s="395" t="s">
        <v>1393</v>
      </c>
      <c r="C190" s="396">
        <v>452.92988964999995</v>
      </c>
      <c r="D190" s="396">
        <v>154.94544119999998</v>
      </c>
      <c r="E190" s="690">
        <v>0.26346910000021401</v>
      </c>
      <c r="F190" s="396">
        <v>471.79472863999996</v>
      </c>
      <c r="G190" s="690">
        <v>0.13678999999999999</v>
      </c>
      <c r="H190" s="397">
        <v>679</v>
      </c>
      <c r="I190" s="690">
        <v>0.43958000000000003</v>
      </c>
      <c r="J190" s="398">
        <v>2.5013700000000001</v>
      </c>
      <c r="K190" s="399">
        <v>1097.30618798</v>
      </c>
      <c r="L190" s="372">
        <v>2.3258127345829092</v>
      </c>
      <c r="M190" s="399">
        <v>28.42461891</v>
      </c>
      <c r="N190" s="399">
        <v>-30.161622920000003</v>
      </c>
    </row>
    <row r="191" spans="1:14" ht="13.8" customHeight="1">
      <c r="A191" s="394"/>
      <c r="B191" s="400" t="s">
        <v>1394</v>
      </c>
      <c r="C191" s="396">
        <v>150.86738549</v>
      </c>
      <c r="D191" s="396">
        <v>27.068214399999999</v>
      </c>
      <c r="E191" s="690">
        <v>0</v>
      </c>
      <c r="F191" s="396">
        <v>140.80892816999997</v>
      </c>
      <c r="G191" s="690">
        <v>0.20973</v>
      </c>
      <c r="H191" s="397">
        <v>143</v>
      </c>
      <c r="I191" s="690">
        <v>0.44213000000000002</v>
      </c>
      <c r="J191" s="398">
        <v>2.5013700000000001</v>
      </c>
      <c r="K191" s="399">
        <v>408.17358787000001</v>
      </c>
      <c r="L191" s="372">
        <v>2.8987763288504551</v>
      </c>
      <c r="M191" s="399">
        <v>13.05317988</v>
      </c>
      <c r="N191" s="399">
        <v>-16.392320229999999</v>
      </c>
    </row>
    <row r="192" spans="1:14" ht="13.8" customHeight="1">
      <c r="A192" s="394"/>
      <c r="B192" s="395" t="s">
        <v>1396</v>
      </c>
      <c r="C192" s="396">
        <v>166.62237757</v>
      </c>
      <c r="D192" s="396">
        <v>59.046666009999996</v>
      </c>
      <c r="E192" s="690">
        <v>0.316275899999794</v>
      </c>
      <c r="F192" s="396">
        <v>177.59356658000002</v>
      </c>
      <c r="G192" s="690">
        <v>0.37335000000000002</v>
      </c>
      <c r="H192" s="397">
        <v>4014</v>
      </c>
      <c r="I192" s="690">
        <v>0.44375999999999999</v>
      </c>
      <c r="J192" s="398">
        <v>2.5013700000000001</v>
      </c>
      <c r="K192" s="399">
        <v>459.97243330000003</v>
      </c>
      <c r="L192" s="372">
        <v>2.5900286939324331</v>
      </c>
      <c r="M192" s="399">
        <v>29.45578411</v>
      </c>
      <c r="N192" s="399">
        <v>-26.186709420000003</v>
      </c>
    </row>
    <row r="193" spans="1:14" ht="13.8" customHeight="1">
      <c r="A193" s="394"/>
      <c r="B193" s="395" t="s">
        <v>551</v>
      </c>
      <c r="C193" s="396">
        <v>612.71495247999997</v>
      </c>
      <c r="D193" s="396">
        <v>121.23404092</v>
      </c>
      <c r="E193" s="690">
        <v>0.29425190000010099</v>
      </c>
      <c r="F193" s="396">
        <v>612.22460895000006</v>
      </c>
      <c r="G193" s="690">
        <v>1</v>
      </c>
      <c r="H193" s="397">
        <v>517</v>
      </c>
      <c r="I193" s="690">
        <v>0.41371000000000002</v>
      </c>
      <c r="J193" s="398">
        <v>2.5013700000000001</v>
      </c>
      <c r="K193" s="399">
        <v>0</v>
      </c>
      <c r="L193" s="372">
        <v>0</v>
      </c>
      <c r="M193" s="399">
        <v>253.28241109999999</v>
      </c>
      <c r="N193" s="399">
        <v>-269.75059500999998</v>
      </c>
    </row>
    <row r="194" spans="1:14" ht="19.2" customHeight="1">
      <c r="A194" s="415" t="s">
        <v>552</v>
      </c>
      <c r="B194" s="412"/>
      <c r="C194" s="401">
        <v>42700.572861319997</v>
      </c>
      <c r="D194" s="401">
        <v>31442.950285669998</v>
      </c>
      <c r="E194" s="691">
        <v>0</v>
      </c>
      <c r="F194" s="401">
        <v>52454.006241470001</v>
      </c>
      <c r="G194" s="135">
        <v>0</v>
      </c>
      <c r="H194" s="403">
        <v>22880</v>
      </c>
      <c r="I194" s="135">
        <v>0</v>
      </c>
      <c r="J194" s="404">
        <v>0</v>
      </c>
      <c r="K194" s="401">
        <v>31142.700187770002</v>
      </c>
      <c r="L194" s="372">
        <v>0.593714425632349</v>
      </c>
      <c r="M194" s="401">
        <v>447.67845186</v>
      </c>
      <c r="N194" s="401">
        <v>-507.06982743000003</v>
      </c>
    </row>
    <row r="195" spans="1:14" ht="19.2" customHeight="1">
      <c r="A195" s="413" t="s">
        <v>553</v>
      </c>
      <c r="B195" s="414"/>
      <c r="C195" s="401">
        <v>77259.574251619997</v>
      </c>
      <c r="D195" s="401">
        <v>41292.601473449999</v>
      </c>
      <c r="E195" s="402">
        <v>0</v>
      </c>
      <c r="F195" s="401">
        <v>87886.135144679996</v>
      </c>
      <c r="G195" s="405"/>
      <c r="H195" s="401">
        <v>57402</v>
      </c>
      <c r="I195" s="405"/>
      <c r="J195" s="404">
        <v>0</v>
      </c>
      <c r="K195" s="401">
        <v>46780.720753540001</v>
      </c>
      <c r="L195" s="372">
        <v>0.532287836716549</v>
      </c>
      <c r="M195" s="401">
        <v>1056.4079207899999</v>
      </c>
      <c r="N195" s="401">
        <v>-1365.0031819100002</v>
      </c>
    </row>
    <row r="196" spans="1:14">
      <c r="A196" s="394"/>
      <c r="B196" s="394"/>
      <c r="C196" s="394"/>
      <c r="D196" s="394"/>
      <c r="E196" s="394"/>
      <c r="F196" s="394"/>
      <c r="G196" s="394"/>
      <c r="H196" s="394"/>
      <c r="I196" s="394"/>
      <c r="J196" s="394"/>
      <c r="K196" s="394"/>
      <c r="L196" s="394"/>
      <c r="M196" s="394"/>
      <c r="N196" s="394"/>
    </row>
  </sheetData>
  <mergeCells count="8">
    <mergeCell ref="A150:A151"/>
    <mergeCell ref="A174:A175"/>
    <mergeCell ref="A6:A7"/>
    <mergeCell ref="A30:A31"/>
    <mergeCell ref="A54:A55"/>
    <mergeCell ref="A78:A79"/>
    <mergeCell ref="A102:A103"/>
    <mergeCell ref="A126:A127"/>
  </mergeCells>
  <hyperlinks>
    <hyperlink ref="A1" location="Index!B5" display="&lt;- back" xr:uid="{FD698CC0-8D5A-4054-B9C2-DAEA79D2B0A0}"/>
  </hyperlinks>
  <pageMargins left="0.7" right="0.7" top="0.78740157499999996" bottom="0.78740157499999996" header="0.3" footer="0.3"/>
  <pageSetup paperSize="9" scale="1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73528-D477-4DEC-8222-20B4D21C64BD}">
  <sheetPr>
    <pageSetUpPr autoPageBreaks="0" fitToPage="1"/>
  </sheetPr>
  <dimension ref="A1:R37"/>
  <sheetViews>
    <sheetView showGridLines="0" zoomScale="80" zoomScaleNormal="80" zoomScaleSheetLayoutView="100" workbookViewId="0"/>
  </sheetViews>
  <sheetFormatPr defaultColWidth="9.109375" defaultRowHeight="13.2"/>
  <cols>
    <col min="1" max="1" width="5.44140625" style="9" customWidth="1"/>
    <col min="2" max="2" width="43.77734375" style="9" customWidth="1"/>
    <col min="3" max="3" width="17.21875" style="9" customWidth="1"/>
    <col min="4" max="14" width="13.33203125" style="9" customWidth="1"/>
    <col min="15" max="16" width="30" style="9" customWidth="1"/>
    <col min="17" max="16384" width="9.109375" style="9"/>
  </cols>
  <sheetData>
    <row r="1" spans="1:18">
      <c r="A1" s="38" t="s">
        <v>991</v>
      </c>
    </row>
    <row r="3" spans="1:18" ht="24" customHeight="1">
      <c r="A3" s="83" t="s">
        <v>1262</v>
      </c>
      <c r="R3" s="23"/>
    </row>
    <row r="5" spans="1:18">
      <c r="B5" s="428"/>
      <c r="P5" s="43" t="s">
        <v>993</v>
      </c>
    </row>
    <row r="6" spans="1:18" ht="21" customHeight="1">
      <c r="A6" s="698"/>
      <c r="B6" s="645"/>
      <c r="C6" s="1000" t="s">
        <v>660</v>
      </c>
      <c r="D6" s="1002" t="s">
        <v>557</v>
      </c>
      <c r="E6" s="1003"/>
      <c r="F6" s="1003"/>
      <c r="G6" s="1003"/>
      <c r="H6" s="1003"/>
      <c r="I6" s="1003"/>
      <c r="J6" s="1003"/>
      <c r="K6" s="1003"/>
      <c r="L6" s="1003"/>
      <c r="M6" s="1003"/>
      <c r="N6" s="1004"/>
      <c r="O6" s="1002" t="s">
        <v>558</v>
      </c>
      <c r="P6" s="1004"/>
    </row>
    <row r="7" spans="1:18" ht="36" customHeight="1">
      <c r="A7" s="646"/>
      <c r="B7" s="647"/>
      <c r="C7" s="1001"/>
      <c r="D7" s="992" t="s">
        <v>1263</v>
      </c>
      <c r="E7" s="1005"/>
      <c r="F7" s="1005"/>
      <c r="G7" s="1005"/>
      <c r="H7" s="1005"/>
      <c r="I7" s="1005"/>
      <c r="J7" s="1005"/>
      <c r="K7" s="1005"/>
      <c r="L7" s="993"/>
      <c r="M7" s="992" t="s">
        <v>1269</v>
      </c>
      <c r="N7" s="993"/>
      <c r="O7" s="994" t="s">
        <v>1276</v>
      </c>
      <c r="P7" s="994" t="s">
        <v>1277</v>
      </c>
    </row>
    <row r="8" spans="1:18" s="429" customFormat="1" ht="36" customHeight="1">
      <c r="A8" s="646"/>
      <c r="B8" s="699" t="s">
        <v>532</v>
      </c>
      <c r="C8" s="1001"/>
      <c r="D8" s="994" t="s">
        <v>1274</v>
      </c>
      <c r="E8" s="997" t="s">
        <v>1264</v>
      </c>
      <c r="F8" s="998"/>
      <c r="G8" s="998"/>
      <c r="H8" s="999"/>
      <c r="I8" s="997" t="s">
        <v>1268</v>
      </c>
      <c r="J8" s="998"/>
      <c r="K8" s="998"/>
      <c r="L8" s="999"/>
      <c r="M8" s="994" t="s">
        <v>1273</v>
      </c>
      <c r="N8" s="994" t="s">
        <v>1275</v>
      </c>
      <c r="O8" s="995"/>
      <c r="P8" s="995"/>
    </row>
    <row r="9" spans="1:18" s="429" customFormat="1" ht="93.6" customHeight="1">
      <c r="A9" s="646"/>
      <c r="B9" s="647"/>
      <c r="C9" s="924"/>
      <c r="D9" s="996"/>
      <c r="E9" s="430"/>
      <c r="F9" s="431" t="s">
        <v>1265</v>
      </c>
      <c r="G9" s="431" t="s">
        <v>1266</v>
      </c>
      <c r="H9" s="431" t="s">
        <v>1267</v>
      </c>
      <c r="I9" s="430"/>
      <c r="J9" s="431" t="s">
        <v>1270</v>
      </c>
      <c r="K9" s="431" t="s">
        <v>1271</v>
      </c>
      <c r="L9" s="431" t="s">
        <v>1272</v>
      </c>
      <c r="M9" s="996"/>
      <c r="N9" s="996"/>
      <c r="O9" s="996"/>
      <c r="P9" s="996"/>
    </row>
    <row r="10" spans="1:18" s="429" customFormat="1" ht="14.4">
      <c r="A10" s="648"/>
      <c r="B10" s="649"/>
      <c r="C10" s="439" t="s">
        <v>58</v>
      </c>
      <c r="D10" s="16" t="s">
        <v>57</v>
      </c>
      <c r="E10" s="16" t="s">
        <v>56</v>
      </c>
      <c r="F10" s="16" t="s">
        <v>59</v>
      </c>
      <c r="G10" s="16" t="s">
        <v>60</v>
      </c>
      <c r="H10" s="16" t="s">
        <v>107</v>
      </c>
      <c r="I10" s="16" t="s">
        <v>108</v>
      </c>
      <c r="J10" s="16" t="s">
        <v>109</v>
      </c>
      <c r="K10" s="16" t="s">
        <v>196</v>
      </c>
      <c r="L10" s="16" t="s">
        <v>197</v>
      </c>
      <c r="M10" s="16" t="s">
        <v>198</v>
      </c>
      <c r="N10" s="16" t="s">
        <v>199</v>
      </c>
      <c r="O10" s="16" t="s">
        <v>200</v>
      </c>
      <c r="P10" s="16" t="s">
        <v>403</v>
      </c>
    </row>
    <row r="11" spans="1:18">
      <c r="A11" s="32">
        <v>1</v>
      </c>
      <c r="B11" s="7" t="s">
        <v>556</v>
      </c>
      <c r="C11" s="432"/>
      <c r="D11" s="433"/>
      <c r="E11" s="433"/>
      <c r="F11" s="433"/>
      <c r="G11" s="433"/>
      <c r="H11" s="433"/>
      <c r="I11" s="433"/>
      <c r="J11" s="433"/>
      <c r="K11" s="433"/>
      <c r="L11" s="433"/>
      <c r="M11" s="433"/>
      <c r="N11" s="433"/>
      <c r="O11" s="432"/>
      <c r="P11" s="432"/>
    </row>
    <row r="12" spans="1:18">
      <c r="A12" s="32">
        <v>2</v>
      </c>
      <c r="B12" s="7" t="s">
        <v>319</v>
      </c>
      <c r="C12" s="432"/>
      <c r="D12" s="433"/>
      <c r="E12" s="433"/>
      <c r="F12" s="433"/>
      <c r="G12" s="433"/>
      <c r="H12" s="433"/>
      <c r="I12" s="433"/>
      <c r="J12" s="433"/>
      <c r="K12" s="433"/>
      <c r="L12" s="433"/>
      <c r="M12" s="433"/>
      <c r="N12" s="433"/>
      <c r="O12" s="432"/>
      <c r="P12" s="432"/>
    </row>
    <row r="13" spans="1:18">
      <c r="A13" s="32">
        <v>3</v>
      </c>
      <c r="B13" s="7" t="s">
        <v>518</v>
      </c>
      <c r="C13" s="432"/>
      <c r="D13" s="433"/>
      <c r="E13" s="433"/>
      <c r="F13" s="433"/>
      <c r="G13" s="433"/>
      <c r="H13" s="433"/>
      <c r="I13" s="433"/>
      <c r="J13" s="433"/>
      <c r="K13" s="433"/>
      <c r="L13" s="433"/>
      <c r="M13" s="433"/>
      <c r="N13" s="433"/>
      <c r="O13" s="432"/>
      <c r="P13" s="432"/>
    </row>
    <row r="14" spans="1:18">
      <c r="A14" s="438">
        <v>3.1</v>
      </c>
      <c r="B14" s="435" t="s">
        <v>559</v>
      </c>
      <c r="C14" s="432"/>
      <c r="D14" s="433"/>
      <c r="E14" s="433"/>
      <c r="F14" s="433"/>
      <c r="G14" s="433"/>
      <c r="H14" s="433"/>
      <c r="I14" s="433"/>
      <c r="J14" s="433"/>
      <c r="K14" s="433"/>
      <c r="L14" s="433"/>
      <c r="M14" s="433"/>
      <c r="N14" s="433"/>
      <c r="O14" s="432"/>
      <c r="P14" s="432"/>
    </row>
    <row r="15" spans="1:18">
      <c r="A15" s="438">
        <v>3.2</v>
      </c>
      <c r="B15" s="435" t="s">
        <v>560</v>
      </c>
      <c r="C15" s="432"/>
      <c r="D15" s="433"/>
      <c r="E15" s="433"/>
      <c r="F15" s="433"/>
      <c r="G15" s="433"/>
      <c r="H15" s="433"/>
      <c r="I15" s="433"/>
      <c r="J15" s="433"/>
      <c r="K15" s="433"/>
      <c r="L15" s="433"/>
      <c r="M15" s="433"/>
      <c r="N15" s="433"/>
      <c r="O15" s="432"/>
      <c r="P15" s="432"/>
    </row>
    <row r="16" spans="1:18">
      <c r="A16" s="438">
        <v>3.3</v>
      </c>
      <c r="B16" s="435" t="s">
        <v>561</v>
      </c>
      <c r="C16" s="432"/>
      <c r="D16" s="433"/>
      <c r="E16" s="433"/>
      <c r="F16" s="433"/>
      <c r="G16" s="433"/>
      <c r="H16" s="433"/>
      <c r="I16" s="433"/>
      <c r="J16" s="433"/>
      <c r="K16" s="433"/>
      <c r="L16" s="433"/>
      <c r="M16" s="433"/>
      <c r="N16" s="433"/>
      <c r="O16" s="432"/>
      <c r="P16" s="432"/>
    </row>
    <row r="17" spans="1:16">
      <c r="A17" s="32">
        <v>4</v>
      </c>
      <c r="B17" s="7" t="s">
        <v>519</v>
      </c>
      <c r="C17" s="432">
        <v>94107.820726509992</v>
      </c>
      <c r="D17" s="692">
        <v>6.9298111031089998E-3</v>
      </c>
      <c r="E17" s="692">
        <v>0.69405938718470905</v>
      </c>
      <c r="F17" s="692">
        <v>0.69006425531248505</v>
      </c>
      <c r="G17" s="692">
        <v>3.7259178195100001E-4</v>
      </c>
      <c r="H17" s="692">
        <v>3.6225400902730001E-3</v>
      </c>
      <c r="I17" s="692">
        <v>6.3453039991800001E-3</v>
      </c>
      <c r="J17" s="692">
        <v>1.2992456318E-5</v>
      </c>
      <c r="K17" s="692">
        <v>6.3323115428610003E-3</v>
      </c>
      <c r="L17" s="692">
        <v>0</v>
      </c>
      <c r="M17" s="692">
        <v>6.399752676882E-3</v>
      </c>
      <c r="N17" s="692">
        <v>0</v>
      </c>
      <c r="O17" s="432">
        <v>23527.3109487</v>
      </c>
      <c r="P17" s="432">
        <v>23527.3109487</v>
      </c>
    </row>
    <row r="18" spans="1:16">
      <c r="A18" s="438">
        <v>4.0999999999999996</v>
      </c>
      <c r="B18" s="435" t="s">
        <v>562</v>
      </c>
      <c r="C18" s="432">
        <v>8399.2792957299989</v>
      </c>
      <c r="D18" s="692">
        <v>5.9546534993100003E-3</v>
      </c>
      <c r="E18" s="692">
        <v>0.84394869985853005</v>
      </c>
      <c r="F18" s="692">
        <v>0.84242698125149396</v>
      </c>
      <c r="G18" s="692">
        <v>6.8184877039500005E-4</v>
      </c>
      <c r="H18" s="692">
        <v>8.3986983664000004E-4</v>
      </c>
      <c r="I18" s="692">
        <v>7.1695729287889996E-3</v>
      </c>
      <c r="J18" s="692">
        <v>2.4705342290999999E-5</v>
      </c>
      <c r="K18" s="692">
        <v>7.1448675864970003E-3</v>
      </c>
      <c r="L18" s="692">
        <v>0</v>
      </c>
      <c r="M18" s="692">
        <v>8.3750287832149994E-3</v>
      </c>
      <c r="N18" s="692">
        <v>0</v>
      </c>
      <c r="O18" s="432">
        <v>2640.0309054200002</v>
      </c>
      <c r="P18" s="432">
        <v>2640.0309054200002</v>
      </c>
    </row>
    <row r="19" spans="1:16" ht="13.8" customHeight="1">
      <c r="A19" s="438">
        <v>4.2</v>
      </c>
      <c r="B19" s="435" t="s">
        <v>563</v>
      </c>
      <c r="C19" s="432">
        <v>62718.385072819998</v>
      </c>
      <c r="D19" s="692">
        <v>1.8697144254250001E-3</v>
      </c>
      <c r="E19" s="692">
        <v>0.92269301739640597</v>
      </c>
      <c r="F19" s="692">
        <v>0.922610868563428</v>
      </c>
      <c r="G19" s="692">
        <v>0</v>
      </c>
      <c r="H19" s="692">
        <v>8.2148832977999999E-5</v>
      </c>
      <c r="I19" s="692">
        <v>3.998968107658E-3</v>
      </c>
      <c r="J19" s="692">
        <v>2.094531131E-6</v>
      </c>
      <c r="K19" s="692">
        <v>3.9968735765270004E-3</v>
      </c>
      <c r="L19" s="692">
        <v>0</v>
      </c>
      <c r="M19" s="692">
        <v>1.1024565463500001E-3</v>
      </c>
      <c r="N19" s="692">
        <v>0</v>
      </c>
      <c r="O19" s="432">
        <v>11524.050693620522</v>
      </c>
      <c r="P19" s="432">
        <v>11502.751893160001</v>
      </c>
    </row>
    <row r="20" spans="1:16">
      <c r="A20" s="438">
        <v>4.3</v>
      </c>
      <c r="B20" s="435" t="s">
        <v>564</v>
      </c>
      <c r="C20" s="432">
        <v>0</v>
      </c>
      <c r="D20" s="692">
        <v>0</v>
      </c>
      <c r="E20" s="692">
        <v>0</v>
      </c>
      <c r="F20" s="692">
        <v>0</v>
      </c>
      <c r="G20" s="692">
        <v>0</v>
      </c>
      <c r="H20" s="692">
        <v>0</v>
      </c>
      <c r="I20" s="692">
        <v>0</v>
      </c>
      <c r="J20" s="692">
        <v>0</v>
      </c>
      <c r="K20" s="692">
        <v>0</v>
      </c>
      <c r="L20" s="692">
        <v>0</v>
      </c>
      <c r="M20" s="692">
        <v>0</v>
      </c>
      <c r="N20" s="692">
        <v>0</v>
      </c>
      <c r="O20" s="432">
        <v>0</v>
      </c>
      <c r="P20" s="432">
        <v>0</v>
      </c>
    </row>
    <row r="21" spans="1:16">
      <c r="A21" s="438">
        <v>4.4000000000000004</v>
      </c>
      <c r="B21" s="435" t="s">
        <v>565</v>
      </c>
      <c r="C21" s="432">
        <v>5479.3584661599998</v>
      </c>
      <c r="D21" s="692">
        <v>4.0732042438613003E-2</v>
      </c>
      <c r="E21" s="692">
        <v>3.9929868352513997E-2</v>
      </c>
      <c r="F21" s="692">
        <v>0</v>
      </c>
      <c r="G21" s="692">
        <v>3.7986659110819999E-3</v>
      </c>
      <c r="H21" s="692">
        <v>3.6131202441432003E-2</v>
      </c>
      <c r="I21" s="692">
        <v>1.8589894002934999E-2</v>
      </c>
      <c r="J21" s="692">
        <v>9.9185485555999996E-5</v>
      </c>
      <c r="K21" s="692">
        <v>1.8490708517378999E-2</v>
      </c>
      <c r="L21" s="692">
        <v>0</v>
      </c>
      <c r="M21" s="692">
        <v>7.3637794358938996E-2</v>
      </c>
      <c r="N21" s="692">
        <v>0</v>
      </c>
      <c r="O21" s="432">
        <v>1874.3721862300001</v>
      </c>
      <c r="P21" s="432">
        <v>1874.3721862300001</v>
      </c>
    </row>
    <row r="22" spans="1:16">
      <c r="A22" s="438">
        <v>4.5</v>
      </c>
      <c r="B22" s="435" t="s">
        <v>566</v>
      </c>
      <c r="C22" s="432">
        <v>17510.797891800001</v>
      </c>
      <c r="D22" s="692">
        <v>1.4944132976519E-2</v>
      </c>
      <c r="E22" s="692">
        <v>7.9522081706629999E-3</v>
      </c>
      <c r="F22" s="692">
        <v>0</v>
      </c>
      <c r="G22" s="692">
        <v>4.8670027446299997E-4</v>
      </c>
      <c r="H22" s="692">
        <v>7.4655078962000002E-3</v>
      </c>
      <c r="I22" s="692">
        <v>1.0522305844001E-2</v>
      </c>
      <c r="J22" s="692">
        <v>1.9436363899999999E-5</v>
      </c>
      <c r="K22" s="692">
        <v>1.0502869480101E-2</v>
      </c>
      <c r="L22" s="692">
        <v>0</v>
      </c>
      <c r="M22" s="692">
        <v>3.3859339800709999E-3</v>
      </c>
      <c r="N22" s="692">
        <v>0</v>
      </c>
      <c r="O22" s="432">
        <v>7510.1559638900007</v>
      </c>
      <c r="P22" s="432">
        <v>7510.1559638900007</v>
      </c>
    </row>
    <row r="23" spans="1:16">
      <c r="A23" s="32">
        <v>5</v>
      </c>
      <c r="B23" s="7" t="s">
        <v>26</v>
      </c>
      <c r="C23" s="432">
        <v>94107.820726499995</v>
      </c>
      <c r="D23" s="692">
        <v>6.9298111031099998E-3</v>
      </c>
      <c r="E23" s="692">
        <v>0.69405938718478299</v>
      </c>
      <c r="F23" s="692">
        <v>0.69006425531255899</v>
      </c>
      <c r="G23" s="692">
        <v>3.7259178195100001E-4</v>
      </c>
      <c r="H23" s="692">
        <v>3.6225400902730001E-3</v>
      </c>
      <c r="I23" s="692">
        <v>6.3453039991800001E-3</v>
      </c>
      <c r="J23" s="692">
        <v>1.2992456318E-5</v>
      </c>
      <c r="K23" s="692">
        <v>6.3323115428620003E-3</v>
      </c>
      <c r="L23" s="692">
        <v>0</v>
      </c>
      <c r="M23" s="692">
        <v>6.399752676883E-3</v>
      </c>
      <c r="N23" s="692">
        <v>0</v>
      </c>
      <c r="O23" s="432">
        <v>23527.3109487</v>
      </c>
      <c r="P23" s="432">
        <v>23527.3109487</v>
      </c>
    </row>
    <row r="24" spans="1:16" s="618" customFormat="1" ht="61.2" customHeight="1">
      <c r="A24" s="619"/>
      <c r="B24" s="620"/>
      <c r="C24" s="621"/>
      <c r="D24" s="622"/>
      <c r="E24" s="622"/>
      <c r="F24" s="622"/>
      <c r="G24" s="622"/>
      <c r="H24" s="622"/>
      <c r="I24" s="622"/>
      <c r="J24" s="622"/>
      <c r="K24" s="622"/>
      <c r="L24" s="622"/>
      <c r="M24" s="622"/>
      <c r="N24" s="622"/>
      <c r="O24" s="621"/>
      <c r="P24" s="621"/>
    </row>
    <row r="25" spans="1:16" ht="15.6" customHeight="1">
      <c r="P25" s="43" t="s">
        <v>993</v>
      </c>
    </row>
    <row r="26" spans="1:16" ht="21" customHeight="1">
      <c r="A26" s="698"/>
      <c r="B26" s="645"/>
      <c r="C26" s="1000" t="s">
        <v>660</v>
      </c>
      <c r="D26" s="1002" t="s">
        <v>557</v>
      </c>
      <c r="E26" s="1003"/>
      <c r="F26" s="1003"/>
      <c r="G26" s="1003"/>
      <c r="H26" s="1003"/>
      <c r="I26" s="1003"/>
      <c r="J26" s="1003"/>
      <c r="K26" s="1003"/>
      <c r="L26" s="1003"/>
      <c r="M26" s="1003"/>
      <c r="N26" s="1004"/>
      <c r="O26" s="1002" t="s">
        <v>558</v>
      </c>
      <c r="P26" s="1004"/>
    </row>
    <row r="27" spans="1:16" ht="36" customHeight="1">
      <c r="A27" s="646"/>
      <c r="B27" s="647"/>
      <c r="C27" s="1001"/>
      <c r="D27" s="992" t="s">
        <v>1263</v>
      </c>
      <c r="E27" s="1005"/>
      <c r="F27" s="1005"/>
      <c r="G27" s="1005"/>
      <c r="H27" s="1005"/>
      <c r="I27" s="1005"/>
      <c r="J27" s="1005"/>
      <c r="K27" s="1005"/>
      <c r="L27" s="993"/>
      <c r="M27" s="992" t="s">
        <v>1269</v>
      </c>
      <c r="N27" s="993"/>
      <c r="O27" s="994" t="s">
        <v>1276</v>
      </c>
      <c r="P27" s="994" t="s">
        <v>1277</v>
      </c>
    </row>
    <row r="28" spans="1:16" ht="36" customHeight="1">
      <c r="A28" s="646"/>
      <c r="B28" s="699" t="s">
        <v>1397</v>
      </c>
      <c r="C28" s="1001"/>
      <c r="D28" s="994" t="s">
        <v>1274</v>
      </c>
      <c r="E28" s="997" t="s">
        <v>1264</v>
      </c>
      <c r="F28" s="998"/>
      <c r="G28" s="998"/>
      <c r="H28" s="999"/>
      <c r="I28" s="997" t="s">
        <v>1268</v>
      </c>
      <c r="J28" s="998"/>
      <c r="K28" s="998"/>
      <c r="L28" s="999"/>
      <c r="M28" s="994" t="s">
        <v>1273</v>
      </c>
      <c r="N28" s="994" t="s">
        <v>1275</v>
      </c>
      <c r="O28" s="995"/>
      <c r="P28" s="995"/>
    </row>
    <row r="29" spans="1:16" s="429" customFormat="1" ht="93.6" customHeight="1">
      <c r="A29" s="646"/>
      <c r="B29" s="647"/>
      <c r="C29" s="924"/>
      <c r="D29" s="996"/>
      <c r="E29" s="430"/>
      <c r="F29" s="431" t="s">
        <v>1265</v>
      </c>
      <c r="G29" s="431" t="s">
        <v>1266</v>
      </c>
      <c r="H29" s="431" t="s">
        <v>1267</v>
      </c>
      <c r="I29" s="430"/>
      <c r="J29" s="431" t="s">
        <v>1270</v>
      </c>
      <c r="K29" s="431" t="s">
        <v>1271</v>
      </c>
      <c r="L29" s="431" t="s">
        <v>1272</v>
      </c>
      <c r="M29" s="996"/>
      <c r="N29" s="996"/>
      <c r="O29" s="996"/>
      <c r="P29" s="996"/>
    </row>
    <row r="30" spans="1:16" s="429" customFormat="1" ht="14.4">
      <c r="A30" s="648"/>
      <c r="B30" s="649"/>
      <c r="C30" s="439" t="s">
        <v>58</v>
      </c>
      <c r="D30" s="16" t="s">
        <v>57</v>
      </c>
      <c r="E30" s="16" t="s">
        <v>56</v>
      </c>
      <c r="F30" s="16" t="s">
        <v>59</v>
      </c>
      <c r="G30" s="16" t="s">
        <v>60</v>
      </c>
      <c r="H30" s="16" t="s">
        <v>107</v>
      </c>
      <c r="I30" s="16" t="s">
        <v>108</v>
      </c>
      <c r="J30" s="16" t="s">
        <v>109</v>
      </c>
      <c r="K30" s="16" t="s">
        <v>196</v>
      </c>
      <c r="L30" s="16" t="s">
        <v>197</v>
      </c>
      <c r="M30" s="16" t="s">
        <v>198</v>
      </c>
      <c r="N30" s="16" t="s">
        <v>199</v>
      </c>
      <c r="O30" s="16" t="s">
        <v>200</v>
      </c>
      <c r="P30" s="16" t="s">
        <v>403</v>
      </c>
    </row>
    <row r="31" spans="1:16">
      <c r="A31" s="24">
        <v>1</v>
      </c>
      <c r="B31" s="7" t="s">
        <v>556</v>
      </c>
      <c r="C31" s="432">
        <v>4687.4936117099996</v>
      </c>
      <c r="D31" s="692">
        <v>0</v>
      </c>
      <c r="E31" s="692">
        <v>0</v>
      </c>
      <c r="F31" s="692">
        <v>0</v>
      </c>
      <c r="G31" s="692">
        <v>0</v>
      </c>
      <c r="H31" s="692">
        <v>0</v>
      </c>
      <c r="I31" s="692">
        <v>0</v>
      </c>
      <c r="J31" s="692">
        <v>0</v>
      </c>
      <c r="K31" s="692">
        <v>0</v>
      </c>
      <c r="L31" s="692">
        <v>0</v>
      </c>
      <c r="M31" s="692">
        <v>-0.104076524629551</v>
      </c>
      <c r="N31" s="692">
        <v>0</v>
      </c>
      <c r="O31" s="432">
        <v>1051.3204674024678</v>
      </c>
      <c r="P31" s="432">
        <v>1630.4724417699999</v>
      </c>
    </row>
    <row r="32" spans="1:16">
      <c r="A32" s="24">
        <v>2</v>
      </c>
      <c r="B32" s="7" t="s">
        <v>319</v>
      </c>
      <c r="C32" s="432">
        <v>10107.70224506</v>
      </c>
      <c r="D32" s="692">
        <v>1.2574637055829999E-3</v>
      </c>
      <c r="E32" s="692">
        <v>3.0276233498030001E-3</v>
      </c>
      <c r="F32" s="692">
        <v>6.0098922412999995E-4</v>
      </c>
      <c r="G32" s="692">
        <v>2.4266341256730002E-3</v>
      </c>
      <c r="H32" s="692">
        <v>0</v>
      </c>
      <c r="I32" s="692">
        <v>0</v>
      </c>
      <c r="J32" s="692">
        <v>0</v>
      </c>
      <c r="K32" s="692">
        <v>0</v>
      </c>
      <c r="L32" s="692">
        <v>0</v>
      </c>
      <c r="M32" s="692">
        <v>-0.29324504899999698</v>
      </c>
      <c r="N32" s="692">
        <v>0</v>
      </c>
      <c r="O32" s="432">
        <v>3558.9702516080051</v>
      </c>
      <c r="P32" s="432">
        <v>3259.67709891</v>
      </c>
    </row>
    <row r="33" spans="1:16">
      <c r="A33" s="24">
        <v>3</v>
      </c>
      <c r="B33" s="7" t="s">
        <v>518</v>
      </c>
      <c r="C33" s="436">
        <v>107417.86895203</v>
      </c>
      <c r="D33" s="693">
        <v>2.2815745806946001E-2</v>
      </c>
      <c r="E33" s="693">
        <v>0.69778023651159593</v>
      </c>
      <c r="F33" s="693">
        <v>0.67178283378268799</v>
      </c>
      <c r="G33" s="693">
        <v>2.5997402728907999E-2</v>
      </c>
      <c r="H33" s="693">
        <v>0</v>
      </c>
      <c r="I33" s="693">
        <v>-2.4855625513100002E-4</v>
      </c>
      <c r="J33" s="693">
        <v>0</v>
      </c>
      <c r="K33" s="693">
        <v>0</v>
      </c>
      <c r="L33" s="693">
        <v>0</v>
      </c>
      <c r="M33" s="693">
        <v>-0.127604081260182</v>
      </c>
      <c r="N33" s="693">
        <v>0</v>
      </c>
      <c r="O33" s="436">
        <v>66489.594126923766</v>
      </c>
      <c r="P33" s="436">
        <v>66263.555130449997</v>
      </c>
    </row>
    <row r="34" spans="1:16">
      <c r="A34" s="434">
        <v>3.1</v>
      </c>
      <c r="B34" s="435" t="s">
        <v>559</v>
      </c>
      <c r="C34" s="432">
        <v>25243.859437029998</v>
      </c>
      <c r="D34" s="692">
        <v>1.3875421209413E-2</v>
      </c>
      <c r="E34" s="692">
        <v>0.479750644745503</v>
      </c>
      <c r="F34" s="692">
        <v>0.46222888274142698</v>
      </c>
      <c r="G34" s="692">
        <v>1.7521762004076E-2</v>
      </c>
      <c r="H34" s="692">
        <v>0</v>
      </c>
      <c r="I34" s="692">
        <v>-6.1587146921000002E-5</v>
      </c>
      <c r="J34" s="692">
        <v>0</v>
      </c>
      <c r="K34" s="692">
        <v>0</v>
      </c>
      <c r="L34" s="692">
        <v>0</v>
      </c>
      <c r="M34" s="692">
        <v>-6.0577709619822E-2</v>
      </c>
      <c r="N34" s="692">
        <v>0</v>
      </c>
      <c r="O34" s="432">
        <v>13274.329663285023</v>
      </c>
      <c r="P34" s="432">
        <v>13222.853457450001</v>
      </c>
    </row>
    <row r="35" spans="1:16">
      <c r="A35" s="434">
        <v>3.2</v>
      </c>
      <c r="B35" s="435" t="s">
        <v>560</v>
      </c>
      <c r="C35" s="432">
        <v>27871.837796990003</v>
      </c>
      <c r="D35" s="692">
        <v>0</v>
      </c>
      <c r="E35" s="692">
        <v>0</v>
      </c>
      <c r="F35" s="692">
        <v>0</v>
      </c>
      <c r="G35" s="692">
        <v>0</v>
      </c>
      <c r="H35" s="692">
        <v>0</v>
      </c>
      <c r="I35" s="692">
        <v>0</v>
      </c>
      <c r="J35" s="692">
        <v>0</v>
      </c>
      <c r="K35" s="692">
        <v>0</v>
      </c>
      <c r="L35" s="692">
        <v>0</v>
      </c>
      <c r="M35" s="692">
        <v>0</v>
      </c>
      <c r="N35" s="692">
        <v>0</v>
      </c>
      <c r="O35" s="432">
        <v>21059.314525580001</v>
      </c>
      <c r="P35" s="432">
        <v>21059.314525580001</v>
      </c>
    </row>
    <row r="36" spans="1:16">
      <c r="A36" s="434">
        <v>3.3</v>
      </c>
      <c r="B36" s="435" t="s">
        <v>561</v>
      </c>
      <c r="C36" s="432">
        <v>54302.171718010002</v>
      </c>
      <c r="D36" s="692">
        <v>8.940324597533E-3</v>
      </c>
      <c r="E36" s="692">
        <v>0.21802959176609299</v>
      </c>
      <c r="F36" s="692">
        <v>0.20955395104126101</v>
      </c>
      <c r="G36" s="692">
        <v>8.4756407248319995E-3</v>
      </c>
      <c r="H36" s="692">
        <v>0</v>
      </c>
      <c r="I36" s="692">
        <v>-1.8696910821000001E-4</v>
      </c>
      <c r="J36" s="692">
        <v>0</v>
      </c>
      <c r="K36" s="692">
        <v>0</v>
      </c>
      <c r="L36" s="692">
        <v>0</v>
      </c>
      <c r="M36" s="692">
        <v>-6.7026371640360002E-2</v>
      </c>
      <c r="N36" s="692">
        <v>0</v>
      </c>
      <c r="O36" s="432">
        <v>32155.949938058751</v>
      </c>
      <c r="P36" s="432">
        <v>31981.387147419999</v>
      </c>
    </row>
    <row r="37" spans="1:16">
      <c r="A37" s="24">
        <v>4</v>
      </c>
      <c r="B37" s="7" t="s">
        <v>26</v>
      </c>
      <c r="C37" s="432">
        <v>122213.06480881</v>
      </c>
      <c r="D37" s="692">
        <v>6.9424516453889997E-3</v>
      </c>
      <c r="E37" s="692">
        <v>0.19622157848111901</v>
      </c>
      <c r="F37" s="692">
        <v>0.18863572592247199</v>
      </c>
      <c r="G37" s="692">
        <v>7.5858525586469999E-3</v>
      </c>
      <c r="H37" s="692">
        <v>0</v>
      </c>
      <c r="I37" s="692">
        <v>-9.5796025721999999E-5</v>
      </c>
      <c r="J37" s="692">
        <v>0</v>
      </c>
      <c r="K37" s="692">
        <v>0</v>
      </c>
      <c r="L37" s="692">
        <v>0</v>
      </c>
      <c r="M37" s="692">
        <v>-7.0538975739265999E-2</v>
      </c>
      <c r="N37" s="692">
        <v>0</v>
      </c>
      <c r="O37" s="432">
        <v>71099.884845934241</v>
      </c>
      <c r="P37" s="432">
        <v>71153.704671150001</v>
      </c>
    </row>
  </sheetData>
  <mergeCells count="24">
    <mergeCell ref="C26:C29"/>
    <mergeCell ref="D26:N26"/>
    <mergeCell ref="C6:C9"/>
    <mergeCell ref="D6:N6"/>
    <mergeCell ref="O6:P6"/>
    <mergeCell ref="D7:L7"/>
    <mergeCell ref="M7:N7"/>
    <mergeCell ref="O7:O9"/>
    <mergeCell ref="P7:P9"/>
    <mergeCell ref="D8:D9"/>
    <mergeCell ref="E8:H8"/>
    <mergeCell ref="I8:L8"/>
    <mergeCell ref="M8:M9"/>
    <mergeCell ref="N8:N9"/>
    <mergeCell ref="O26:P26"/>
    <mergeCell ref="D27:L27"/>
    <mergeCell ref="M27:N27"/>
    <mergeCell ref="O27:O29"/>
    <mergeCell ref="P27:P29"/>
    <mergeCell ref="D28:D29"/>
    <mergeCell ref="E28:H28"/>
    <mergeCell ref="I28:L28"/>
    <mergeCell ref="M28:M29"/>
    <mergeCell ref="N28:N29"/>
  </mergeCells>
  <hyperlinks>
    <hyperlink ref="A1" location="Index!B5" display="&lt;- back" xr:uid="{6598E362-69EC-48F7-83CE-69107F35A0FC}"/>
  </hyperlink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183BE-239D-4629-973D-BD3884599B3B}">
  <dimension ref="A1:E17"/>
  <sheetViews>
    <sheetView showGridLines="0" zoomScale="90" zoomScaleNormal="90" zoomScaleSheetLayoutView="100" workbookViewId="0"/>
  </sheetViews>
  <sheetFormatPr defaultColWidth="9.109375" defaultRowHeight="13.2"/>
  <cols>
    <col min="1" max="1" width="9.109375" style="9"/>
    <col min="2" max="2" width="63.6640625" style="9" customWidth="1"/>
    <col min="3" max="3" width="22.88671875" style="9" customWidth="1"/>
    <col min="4" max="4" width="30.109375" style="9" bestFit="1" customWidth="1"/>
    <col min="5" max="5" width="28.33203125" style="9" bestFit="1" customWidth="1"/>
    <col min="6" max="16384" width="9.109375" style="9"/>
  </cols>
  <sheetData>
    <row r="1" spans="1:5">
      <c r="A1" s="38" t="s">
        <v>991</v>
      </c>
    </row>
    <row r="2" spans="1:5">
      <c r="B2" s="1"/>
      <c r="C2" s="6"/>
      <c r="D2" s="6"/>
      <c r="E2" s="6"/>
    </row>
    <row r="3" spans="1:5" ht="24" customHeight="1">
      <c r="A3" s="83" t="s">
        <v>1278</v>
      </c>
      <c r="B3" s="440"/>
    </row>
    <row r="4" spans="1:5" ht="16.8" customHeight="1">
      <c r="A4" s="440"/>
      <c r="B4" s="440"/>
    </row>
    <row r="5" spans="1:5">
      <c r="C5" s="441" t="s">
        <v>993</v>
      </c>
    </row>
    <row r="6" spans="1:5" ht="26.4">
      <c r="A6" s="623"/>
      <c r="B6" s="624"/>
      <c r="C6" s="233" t="s">
        <v>567</v>
      </c>
    </row>
    <row r="7" spans="1:5" ht="14.4" customHeight="1">
      <c r="A7" s="625"/>
      <c r="B7" s="626"/>
      <c r="C7" s="233" t="s">
        <v>58</v>
      </c>
    </row>
    <row r="8" spans="1:5">
      <c r="A8" s="21">
        <v>1</v>
      </c>
      <c r="B8" s="442" t="str">
        <f>CONCATENATE("Risk weighted exposure amount as at ",'Ref Date'!D3)</f>
        <v>Risk weighted exposure amount as at Mar 24</v>
      </c>
      <c r="C8" s="443">
        <v>97919.751648999998</v>
      </c>
    </row>
    <row r="9" spans="1:5">
      <c r="A9" s="32">
        <v>2</v>
      </c>
      <c r="B9" s="10" t="s">
        <v>568</v>
      </c>
      <c r="C9" s="443">
        <v>2130.4860055499998</v>
      </c>
    </row>
    <row r="10" spans="1:5">
      <c r="A10" s="32">
        <v>3</v>
      </c>
      <c r="B10" s="10" t="s">
        <v>569</v>
      </c>
      <c r="C10" s="443">
        <v>-189.95152390000001</v>
      </c>
    </row>
    <row r="11" spans="1:5">
      <c r="A11" s="32">
        <v>4</v>
      </c>
      <c r="B11" s="10" t="s">
        <v>570</v>
      </c>
      <c r="C11" s="443">
        <v>1195.4014729999999</v>
      </c>
    </row>
    <row r="12" spans="1:5">
      <c r="A12" s="32">
        <v>5</v>
      </c>
      <c r="B12" s="10" t="s">
        <v>571</v>
      </c>
      <c r="C12" s="443">
        <v>0</v>
      </c>
    </row>
    <row r="13" spans="1:5">
      <c r="A13" s="32">
        <v>6</v>
      </c>
      <c r="B13" s="10" t="s">
        <v>572</v>
      </c>
      <c r="C13" s="443">
        <v>0</v>
      </c>
    </row>
    <row r="14" spans="1:5">
      <c r="A14" s="32">
        <v>7</v>
      </c>
      <c r="B14" s="10" t="s">
        <v>573</v>
      </c>
      <c r="C14" s="443">
        <v>215.2044511</v>
      </c>
    </row>
    <row r="15" spans="1:5">
      <c r="A15" s="32">
        <v>8</v>
      </c>
      <c r="B15" s="10" t="s">
        <v>574</v>
      </c>
      <c r="C15" s="443">
        <v>-124.5499317</v>
      </c>
    </row>
    <row r="16" spans="1:5">
      <c r="A16" s="21">
        <v>9</v>
      </c>
      <c r="B16" s="442" t="str">
        <f>CONCATENATE("Risk weighted exposure amount as at ",'Ref Date'!D2)</f>
        <v>Risk weighted exposure amount as at Jun 24</v>
      </c>
      <c r="C16" s="443">
        <v>101146.34212305001</v>
      </c>
    </row>
    <row r="17" spans="2:3">
      <c r="B17" s="13"/>
      <c r="C17" s="13"/>
    </row>
  </sheetData>
  <hyperlinks>
    <hyperlink ref="A1" location="Index!B5" display="&lt;- back" xr:uid="{E9D57D8A-B05E-4359-943B-8AD96466AB21}"/>
  </hyperlinks>
  <pageMargins left="0.7" right="0.7" top="0.75" bottom="0.75" header="0.3" footer="0.3"/>
  <pageSetup scale="6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8646C-9177-44C5-AFD8-582DF01CA29A}">
  <sheetPr>
    <pageSetUpPr fitToPage="1"/>
  </sheetPr>
  <dimension ref="A1:S37"/>
  <sheetViews>
    <sheetView showGridLines="0" zoomScale="80" zoomScaleNormal="80" workbookViewId="0"/>
  </sheetViews>
  <sheetFormatPr defaultRowHeight="13.2"/>
  <cols>
    <col min="1" max="1" width="32.77734375" style="132" customWidth="1"/>
    <col min="2" max="2" width="36.5546875" style="132" customWidth="1"/>
    <col min="3" max="8" width="21.88671875" style="132" customWidth="1"/>
    <col min="9" max="10" width="8.88671875" style="132"/>
    <col min="11" max="11" width="12" style="132" bestFit="1" customWidth="1"/>
    <col min="12" max="13" width="8.88671875" style="132"/>
    <col min="14" max="14" width="9.33203125" style="132" bestFit="1" customWidth="1"/>
    <col min="15" max="15" width="8.88671875" style="132"/>
    <col min="16" max="16" width="9.33203125" style="132" bestFit="1" customWidth="1"/>
    <col min="17" max="16384" width="8.88671875" style="132"/>
  </cols>
  <sheetData>
    <row r="1" spans="1:19">
      <c r="A1" s="38" t="s">
        <v>991</v>
      </c>
    </row>
    <row r="3" spans="1:19" ht="24" customHeight="1">
      <c r="A3" s="83" t="s">
        <v>1279</v>
      </c>
      <c r="B3" s="440"/>
      <c r="C3" s="444"/>
      <c r="D3" s="444"/>
      <c r="E3" s="218"/>
      <c r="F3" s="444"/>
    </row>
    <row r="4" spans="1:19" ht="18" customHeight="1">
      <c r="A4" s="218"/>
      <c r="E4" s="219"/>
      <c r="H4" s="441"/>
    </row>
    <row r="5" spans="1:19" ht="18" customHeight="1">
      <c r="A5" s="218" t="s">
        <v>1280</v>
      </c>
      <c r="E5" s="219"/>
      <c r="H5" s="441" t="s">
        <v>993</v>
      </c>
    </row>
    <row r="6" spans="1:19" ht="30" customHeight="1">
      <c r="A6" s="448"/>
      <c r="B6" s="1010" t="s">
        <v>1299</v>
      </c>
      <c r="C6" s="1010"/>
      <c r="D6" s="1010"/>
      <c r="E6" s="1010"/>
      <c r="F6" s="1010"/>
      <c r="G6" s="1010"/>
      <c r="H6" s="1011"/>
    </row>
    <row r="7" spans="1:19" ht="40.049999999999997" customHeight="1">
      <c r="A7" s="1007" t="s">
        <v>577</v>
      </c>
      <c r="B7" s="1007" t="s">
        <v>578</v>
      </c>
      <c r="C7" s="233" t="s">
        <v>579</v>
      </c>
      <c r="D7" s="233" t="s">
        <v>580</v>
      </c>
      <c r="E7" s="233" t="s">
        <v>1281</v>
      </c>
      <c r="F7" s="233" t="s">
        <v>106</v>
      </c>
      <c r="G7" s="233" t="s">
        <v>567</v>
      </c>
      <c r="H7" s="233" t="s">
        <v>1282</v>
      </c>
    </row>
    <row r="8" spans="1:19" ht="19.05" customHeight="1">
      <c r="A8" s="1008"/>
      <c r="B8" s="1008"/>
      <c r="C8" s="222" t="s">
        <v>58</v>
      </c>
      <c r="D8" s="222" t="s">
        <v>57</v>
      </c>
      <c r="E8" s="222" t="s">
        <v>56</v>
      </c>
      <c r="F8" s="222" t="s">
        <v>59</v>
      </c>
      <c r="G8" s="222" t="s">
        <v>60</v>
      </c>
      <c r="H8" s="222" t="s">
        <v>107</v>
      </c>
    </row>
    <row r="9" spans="1:19" ht="19.05" customHeight="1">
      <c r="A9" s="923" t="s">
        <v>1283</v>
      </c>
      <c r="B9" s="242" t="s">
        <v>1284</v>
      </c>
      <c r="C9" s="732">
        <v>27.994833399999997</v>
      </c>
      <c r="D9" s="732">
        <v>93.915566589999997</v>
      </c>
      <c r="E9" s="222" t="s">
        <v>1285</v>
      </c>
      <c r="F9" s="732">
        <v>48.11568312</v>
      </c>
      <c r="G9" s="732">
        <v>20.169052559999997</v>
      </c>
      <c r="H9" s="732" t="s">
        <v>1044</v>
      </c>
      <c r="K9" s="445"/>
      <c r="L9" s="445"/>
      <c r="N9" s="445"/>
      <c r="O9" s="445"/>
      <c r="P9" s="445"/>
      <c r="Q9" s="446"/>
    </row>
    <row r="10" spans="1:19" ht="19.05" customHeight="1">
      <c r="A10" s="1006"/>
      <c r="B10" s="242" t="s">
        <v>1286</v>
      </c>
      <c r="C10" s="732">
        <v>827.97262495000007</v>
      </c>
      <c r="D10" s="732">
        <v>234.98094684</v>
      </c>
      <c r="E10" s="222" t="s">
        <v>1287</v>
      </c>
      <c r="F10" s="732">
        <v>1010.0543930499999</v>
      </c>
      <c r="G10" s="732">
        <v>647.83460150999997</v>
      </c>
      <c r="H10" s="732">
        <v>4.0402175700000003</v>
      </c>
      <c r="K10" s="445"/>
      <c r="L10" s="445"/>
      <c r="N10" s="445"/>
      <c r="O10" s="445"/>
      <c r="P10" s="445"/>
      <c r="Q10" s="446"/>
      <c r="R10" s="445"/>
      <c r="S10" s="445"/>
    </row>
    <row r="11" spans="1:19" ht="19.05" customHeight="1">
      <c r="A11" s="923" t="s">
        <v>1288</v>
      </c>
      <c r="B11" s="242" t="s">
        <v>1284</v>
      </c>
      <c r="C11" s="732">
        <v>62.00291704</v>
      </c>
      <c r="D11" s="732">
        <v>124.38544784</v>
      </c>
      <c r="E11" s="222" t="s">
        <v>1287</v>
      </c>
      <c r="F11" s="732">
        <v>109.47661155</v>
      </c>
      <c r="G11" s="732">
        <v>65.154239000000004</v>
      </c>
      <c r="H11" s="732">
        <v>0.43790645</v>
      </c>
      <c r="K11" s="445"/>
      <c r="L11" s="445"/>
      <c r="N11" s="445"/>
      <c r="O11" s="445"/>
      <c r="P11" s="445"/>
      <c r="Q11" s="446"/>
      <c r="R11" s="445"/>
      <c r="S11" s="445"/>
    </row>
    <row r="12" spans="1:19" ht="19.05" customHeight="1">
      <c r="A12" s="1006"/>
      <c r="B12" s="242" t="s">
        <v>1286</v>
      </c>
      <c r="C12" s="732">
        <v>1373.3110781199998</v>
      </c>
      <c r="D12" s="732">
        <v>490.44467480999998</v>
      </c>
      <c r="E12" s="222" t="s">
        <v>1289</v>
      </c>
      <c r="F12" s="732">
        <v>1677.23120578</v>
      </c>
      <c r="G12" s="732">
        <v>1292.8527230899999</v>
      </c>
      <c r="H12" s="732">
        <v>13.4163224</v>
      </c>
      <c r="K12" s="445"/>
      <c r="L12" s="445"/>
      <c r="N12" s="445"/>
      <c r="O12" s="445"/>
      <c r="P12" s="445"/>
      <c r="Q12" s="446"/>
      <c r="R12" s="445"/>
      <c r="S12" s="445"/>
    </row>
    <row r="13" spans="1:19" ht="19.05" customHeight="1">
      <c r="A13" s="923" t="s">
        <v>1290</v>
      </c>
      <c r="B13" s="242" t="s">
        <v>1284</v>
      </c>
      <c r="C13" s="732">
        <v>8.8708285799999995</v>
      </c>
      <c r="D13" s="732">
        <v>2.8211323999999998</v>
      </c>
      <c r="E13" s="222" t="s">
        <v>1291</v>
      </c>
      <c r="F13" s="732">
        <v>10.549535730000001</v>
      </c>
      <c r="G13" s="732">
        <v>9.6143481800000004</v>
      </c>
      <c r="H13" s="732">
        <v>0.29538700000000001</v>
      </c>
      <c r="K13" s="445"/>
      <c r="L13" s="445"/>
      <c r="N13" s="445"/>
      <c r="O13" s="445"/>
      <c r="P13" s="445"/>
      <c r="Q13" s="446"/>
      <c r="R13" s="445"/>
      <c r="S13" s="445"/>
    </row>
    <row r="14" spans="1:19" ht="19.05" customHeight="1">
      <c r="A14" s="1006"/>
      <c r="B14" s="242" t="s">
        <v>1286</v>
      </c>
      <c r="C14" s="732">
        <v>57.07742081</v>
      </c>
      <c r="D14" s="732">
        <v>7.1969067100000004</v>
      </c>
      <c r="E14" s="222" t="s">
        <v>1291</v>
      </c>
      <c r="F14" s="732">
        <v>62.473175840000003</v>
      </c>
      <c r="G14" s="732">
        <v>57.771588649999998</v>
      </c>
      <c r="H14" s="732">
        <v>1.7492489199999999</v>
      </c>
      <c r="K14" s="445"/>
      <c r="L14" s="445"/>
      <c r="N14" s="445"/>
      <c r="O14" s="445"/>
      <c r="P14" s="445"/>
      <c r="Q14" s="446"/>
      <c r="R14" s="445"/>
      <c r="S14" s="445"/>
    </row>
    <row r="15" spans="1:19" ht="19.05" customHeight="1">
      <c r="A15" s="923" t="s">
        <v>1292</v>
      </c>
      <c r="B15" s="242" t="s">
        <v>1284</v>
      </c>
      <c r="C15" s="732">
        <v>0.87543937999999999</v>
      </c>
      <c r="D15" s="732">
        <v>3.4263933900000003</v>
      </c>
      <c r="E15" s="222" t="s">
        <v>1293</v>
      </c>
      <c r="F15" s="732">
        <v>2.5074799400000001</v>
      </c>
      <c r="G15" s="732">
        <v>5.1681640899999994</v>
      </c>
      <c r="H15" s="732">
        <v>0.20059839999999998</v>
      </c>
      <c r="K15" s="445"/>
      <c r="L15" s="445"/>
      <c r="N15" s="445"/>
      <c r="O15" s="445"/>
      <c r="P15" s="445"/>
      <c r="Q15" s="446"/>
      <c r="R15" s="445"/>
      <c r="S15" s="445"/>
    </row>
    <row r="16" spans="1:19" ht="19.05" customHeight="1">
      <c r="A16" s="1006"/>
      <c r="B16" s="242" t="s">
        <v>1286</v>
      </c>
      <c r="C16" s="732">
        <v>21.026546890000002</v>
      </c>
      <c r="D16" s="732">
        <v>0.36838696999999998</v>
      </c>
      <c r="E16" s="222" t="s">
        <v>1293</v>
      </c>
      <c r="F16" s="732">
        <v>21.29952471</v>
      </c>
      <c r="G16" s="732">
        <v>42.464384559999999</v>
      </c>
      <c r="H16" s="732">
        <v>1.7039619799999999</v>
      </c>
      <c r="K16" s="445"/>
      <c r="L16" s="445"/>
      <c r="N16" s="445"/>
      <c r="O16" s="445"/>
      <c r="P16" s="445"/>
      <c r="Q16" s="446"/>
      <c r="R16" s="445"/>
      <c r="S16" s="445"/>
    </row>
    <row r="17" spans="1:19" ht="19.05" customHeight="1">
      <c r="A17" s="923" t="s">
        <v>1294</v>
      </c>
      <c r="B17" s="242" t="s">
        <v>1284</v>
      </c>
      <c r="C17" s="732">
        <v>2.28497262</v>
      </c>
      <c r="D17" s="732">
        <v>8.3398550000000002E-2</v>
      </c>
      <c r="E17" s="222" t="s">
        <v>585</v>
      </c>
      <c r="F17" s="732">
        <v>2.3109197300000002</v>
      </c>
      <c r="G17" s="732" t="s">
        <v>1044</v>
      </c>
      <c r="H17" s="732">
        <v>1.1554598600000001</v>
      </c>
      <c r="K17" s="445"/>
      <c r="L17" s="445"/>
      <c r="N17" s="445"/>
      <c r="O17" s="445"/>
      <c r="P17" s="445"/>
      <c r="Q17" s="446"/>
      <c r="R17" s="445"/>
      <c r="S17" s="445"/>
    </row>
    <row r="18" spans="1:19" ht="19.05" customHeight="1">
      <c r="A18" s="1006"/>
      <c r="B18" s="242" t="s">
        <v>1286</v>
      </c>
      <c r="C18" s="732">
        <v>10.09232527</v>
      </c>
      <c r="D18" s="732">
        <v>9.7667000000000004E-2</v>
      </c>
      <c r="E18" s="222" t="s">
        <v>585</v>
      </c>
      <c r="F18" s="732">
        <v>10.12652552</v>
      </c>
      <c r="G18" s="732" t="s">
        <v>1044</v>
      </c>
      <c r="H18" s="732">
        <v>5.0632627599999998</v>
      </c>
      <c r="K18" s="445"/>
      <c r="L18" s="445"/>
      <c r="N18" s="445"/>
      <c r="O18" s="445"/>
      <c r="P18" s="445"/>
      <c r="Q18" s="446"/>
      <c r="R18" s="445"/>
      <c r="S18" s="445"/>
    </row>
    <row r="19" spans="1:19" ht="19.05" customHeight="1">
      <c r="A19" s="923" t="s">
        <v>26</v>
      </c>
      <c r="B19" s="242" t="s">
        <v>1284</v>
      </c>
      <c r="C19" s="716">
        <v>102.02899101999999</v>
      </c>
      <c r="D19" s="716">
        <v>224.63193877</v>
      </c>
      <c r="E19" s="51"/>
      <c r="F19" s="716">
        <v>172.96023006999999</v>
      </c>
      <c r="G19" s="716">
        <v>100.10580383</v>
      </c>
      <c r="H19" s="716">
        <v>2.0893517099999999</v>
      </c>
      <c r="K19" s="445"/>
      <c r="L19" s="445"/>
      <c r="N19" s="445"/>
      <c r="O19" s="445"/>
      <c r="P19" s="445"/>
      <c r="Q19" s="446"/>
      <c r="R19" s="445"/>
      <c r="S19" s="445"/>
    </row>
    <row r="20" spans="1:19" ht="19.05" customHeight="1">
      <c r="A20" s="1006"/>
      <c r="B20" s="242" t="s">
        <v>1286</v>
      </c>
      <c r="C20" s="716">
        <v>2289.4799960400001</v>
      </c>
      <c r="D20" s="716">
        <v>733.08858233000001</v>
      </c>
      <c r="E20" s="51"/>
      <c r="F20" s="716">
        <v>2781.1848249</v>
      </c>
      <c r="G20" s="716">
        <v>2040.9232978099999</v>
      </c>
      <c r="H20" s="716">
        <v>25.973013630000001</v>
      </c>
      <c r="K20" s="445"/>
      <c r="L20" s="445"/>
      <c r="N20" s="445"/>
      <c r="O20" s="445"/>
      <c r="P20" s="445"/>
      <c r="Q20" s="446"/>
      <c r="R20" s="445"/>
      <c r="S20" s="445"/>
    </row>
    <row r="21" spans="1:19" ht="40.049999999999997" customHeight="1">
      <c r="A21" s="1009"/>
      <c r="B21" s="1009"/>
      <c r="C21" s="444"/>
      <c r="D21" s="444"/>
      <c r="E21" s="218"/>
      <c r="F21" s="444"/>
    </row>
    <row r="22" spans="1:19" ht="18" customHeight="1">
      <c r="A22" s="218" t="s">
        <v>1379</v>
      </c>
      <c r="E22" s="219"/>
      <c r="H22" s="441" t="s">
        <v>993</v>
      </c>
    </row>
    <row r="23" spans="1:19" ht="30" customHeight="1">
      <c r="A23" s="448"/>
      <c r="B23" s="1010" t="s">
        <v>1300</v>
      </c>
      <c r="C23" s="1010"/>
      <c r="D23" s="1010"/>
      <c r="E23" s="1010"/>
      <c r="F23" s="1010"/>
      <c r="G23" s="1010"/>
      <c r="H23" s="1011"/>
    </row>
    <row r="24" spans="1:19" ht="40.049999999999997" customHeight="1">
      <c r="A24" s="1007" t="s">
        <v>577</v>
      </c>
      <c r="B24" s="1007" t="s">
        <v>578</v>
      </c>
      <c r="C24" s="233" t="s">
        <v>579</v>
      </c>
      <c r="D24" s="233" t="s">
        <v>580</v>
      </c>
      <c r="E24" s="233" t="s">
        <v>1281</v>
      </c>
      <c r="F24" s="233" t="s">
        <v>106</v>
      </c>
      <c r="G24" s="233" t="s">
        <v>567</v>
      </c>
      <c r="H24" s="233" t="s">
        <v>1282</v>
      </c>
    </row>
    <row r="25" spans="1:19" ht="19.05" customHeight="1">
      <c r="A25" s="1008"/>
      <c r="B25" s="1008"/>
      <c r="C25" s="222" t="s">
        <v>58</v>
      </c>
      <c r="D25" s="222" t="s">
        <v>57</v>
      </c>
      <c r="E25" s="222" t="s">
        <v>56</v>
      </c>
      <c r="F25" s="222" t="s">
        <v>59</v>
      </c>
      <c r="G25" s="222" t="s">
        <v>60</v>
      </c>
      <c r="H25" s="222" t="s">
        <v>107</v>
      </c>
    </row>
    <row r="26" spans="1:19" ht="19.05" customHeight="1">
      <c r="A26" s="923" t="s">
        <v>1283</v>
      </c>
      <c r="B26" s="242" t="s">
        <v>1284</v>
      </c>
      <c r="C26" s="716">
        <v>808.31368603999999</v>
      </c>
      <c r="D26" s="716">
        <v>72.542618200000007</v>
      </c>
      <c r="E26" s="222" t="s">
        <v>1285</v>
      </c>
      <c r="F26" s="716">
        <v>850.91163395000001</v>
      </c>
      <c r="G26" s="716">
        <v>391.32056767</v>
      </c>
      <c r="H26" s="716" t="s">
        <v>1044</v>
      </c>
    </row>
    <row r="27" spans="1:19" ht="19.05" customHeight="1">
      <c r="A27" s="1006"/>
      <c r="B27" s="242" t="s">
        <v>1286</v>
      </c>
      <c r="C27" s="716">
        <v>2632.1199196100001</v>
      </c>
      <c r="D27" s="716">
        <v>224.98225353999999</v>
      </c>
      <c r="E27" s="222" t="s">
        <v>1287</v>
      </c>
      <c r="F27" s="716">
        <v>2807.4594274999999</v>
      </c>
      <c r="G27" s="716">
        <v>1840.0657177799999</v>
      </c>
      <c r="H27" s="716">
        <v>11.228455240000001</v>
      </c>
    </row>
    <row r="28" spans="1:19" ht="19.05" customHeight="1">
      <c r="A28" s="923" t="s">
        <v>1288</v>
      </c>
      <c r="B28" s="242" t="s">
        <v>1284</v>
      </c>
      <c r="C28" s="716">
        <v>4924.0480462599999</v>
      </c>
      <c r="D28" s="716">
        <v>1534.60080739</v>
      </c>
      <c r="E28" s="222" t="s">
        <v>1287</v>
      </c>
      <c r="F28" s="716">
        <v>5936.0041672500001</v>
      </c>
      <c r="G28" s="716">
        <v>3623.40283211</v>
      </c>
      <c r="H28" s="716">
        <v>23.744016670000001</v>
      </c>
    </row>
    <row r="29" spans="1:19" ht="19.05" customHeight="1">
      <c r="A29" s="1006"/>
      <c r="B29" s="242" t="s">
        <v>1286</v>
      </c>
      <c r="C29" s="716">
        <v>10193.720755</v>
      </c>
      <c r="D29" s="716">
        <v>796.90332410000008</v>
      </c>
      <c r="E29" s="222" t="s">
        <v>1289</v>
      </c>
      <c r="F29" s="716">
        <v>10732.194309160001</v>
      </c>
      <c r="G29" s="716">
        <v>8626.2488120599992</v>
      </c>
      <c r="H29" s="716">
        <v>85.680576900000005</v>
      </c>
    </row>
    <row r="30" spans="1:19" ht="19.05" customHeight="1">
      <c r="A30" s="923" t="s">
        <v>1290</v>
      </c>
      <c r="B30" s="242" t="s">
        <v>1284</v>
      </c>
      <c r="C30" s="716">
        <v>962.96523134000006</v>
      </c>
      <c r="D30" s="716">
        <v>170.94897877</v>
      </c>
      <c r="E30" s="222" t="s">
        <v>1291</v>
      </c>
      <c r="F30" s="716">
        <v>1066.47657162</v>
      </c>
      <c r="G30" s="716">
        <v>1053.3406836699999</v>
      </c>
      <c r="H30" s="716">
        <v>29.861344010000003</v>
      </c>
    </row>
    <row r="31" spans="1:19" ht="19.05" customHeight="1">
      <c r="A31" s="1006"/>
      <c r="B31" s="242" t="s">
        <v>1286</v>
      </c>
      <c r="C31" s="716">
        <v>1855.67826803</v>
      </c>
      <c r="D31" s="716">
        <v>86.422887299999999</v>
      </c>
      <c r="E31" s="222" t="s">
        <v>1291</v>
      </c>
      <c r="F31" s="716">
        <v>1926.7291530499999</v>
      </c>
      <c r="G31" s="716">
        <v>1877.0331142800001</v>
      </c>
      <c r="H31" s="716">
        <v>53.948416289999997</v>
      </c>
    </row>
    <row r="32" spans="1:19" ht="19.05" customHeight="1">
      <c r="A32" s="923" t="s">
        <v>1292</v>
      </c>
      <c r="B32" s="242" t="s">
        <v>1284</v>
      </c>
      <c r="C32" s="716">
        <v>394.38478527000001</v>
      </c>
      <c r="D32" s="716">
        <v>32.111701879999998</v>
      </c>
      <c r="E32" s="222" t="s">
        <v>1293</v>
      </c>
      <c r="F32" s="716">
        <v>414.85980909</v>
      </c>
      <c r="G32" s="716">
        <v>889.39456570000004</v>
      </c>
      <c r="H32" s="716">
        <v>33.188784730000002</v>
      </c>
    </row>
    <row r="33" spans="1:8" ht="19.05" customHeight="1">
      <c r="A33" s="1006"/>
      <c r="B33" s="242" t="s">
        <v>1286</v>
      </c>
      <c r="C33" s="716">
        <v>340.14034277999997</v>
      </c>
      <c r="D33" s="716">
        <v>8.8518234800000002</v>
      </c>
      <c r="E33" s="222" t="s">
        <v>1293</v>
      </c>
      <c r="F33" s="716">
        <v>347.17162535</v>
      </c>
      <c r="G33" s="716">
        <v>732.08151897000005</v>
      </c>
      <c r="H33" s="716">
        <v>27.773730030000003</v>
      </c>
    </row>
    <row r="34" spans="1:8" ht="19.05" customHeight="1">
      <c r="A34" s="923" t="s">
        <v>1294</v>
      </c>
      <c r="B34" s="242" t="s">
        <v>1284</v>
      </c>
      <c r="C34" s="716">
        <v>505.49395810000004</v>
      </c>
      <c r="D34" s="716">
        <v>22.558950530000001</v>
      </c>
      <c r="E34" s="222" t="s">
        <v>585</v>
      </c>
      <c r="F34" s="716">
        <v>521.35754236000002</v>
      </c>
      <c r="G34" s="716" t="s">
        <v>1044</v>
      </c>
      <c r="H34" s="716">
        <v>260.67877118000001</v>
      </c>
    </row>
    <row r="35" spans="1:8" ht="19.05" customHeight="1">
      <c r="A35" s="1006"/>
      <c r="B35" s="242" t="s">
        <v>1286</v>
      </c>
      <c r="C35" s="716">
        <v>457.34847810000002</v>
      </c>
      <c r="D35" s="716">
        <v>6.6997015400000004</v>
      </c>
      <c r="E35" s="222" t="s">
        <v>585</v>
      </c>
      <c r="F35" s="716">
        <v>462.69023980000003</v>
      </c>
      <c r="G35" s="716" t="s">
        <v>1044</v>
      </c>
      <c r="H35" s="716">
        <v>231.34511990000001</v>
      </c>
    </row>
    <row r="36" spans="1:8" ht="19.05" customHeight="1">
      <c r="A36" s="923" t="s">
        <v>26</v>
      </c>
      <c r="B36" s="242" t="s">
        <v>1284</v>
      </c>
      <c r="C36" s="716">
        <v>7595.20570701</v>
      </c>
      <c r="D36" s="716">
        <v>1832.76305677</v>
      </c>
      <c r="E36" s="51"/>
      <c r="F36" s="716">
        <v>8789.6097242699998</v>
      </c>
      <c r="G36" s="716">
        <v>5957.4586491499995</v>
      </c>
      <c r="H36" s="716">
        <v>347.47291658999995</v>
      </c>
    </row>
    <row r="37" spans="1:8" ht="19.05" customHeight="1">
      <c r="A37" s="1006"/>
      <c r="B37" s="242" t="s">
        <v>1286</v>
      </c>
      <c r="C37" s="716">
        <v>15479.00776352</v>
      </c>
      <c r="D37" s="716">
        <v>1123.8599899600001</v>
      </c>
      <c r="E37" s="51"/>
      <c r="F37" s="716">
        <v>16276.244754860001</v>
      </c>
      <c r="G37" s="716">
        <v>13075.429163090001</v>
      </c>
      <c r="H37" s="716">
        <v>409.97629835999999</v>
      </c>
    </row>
  </sheetData>
  <mergeCells count="19">
    <mergeCell ref="B6:H6"/>
    <mergeCell ref="B23:H23"/>
    <mergeCell ref="A9:A10"/>
    <mergeCell ref="A11:A12"/>
    <mergeCell ref="A13:A14"/>
    <mergeCell ref="A15:A16"/>
    <mergeCell ref="A17:A18"/>
    <mergeCell ref="A19:A20"/>
    <mergeCell ref="A7:A8"/>
    <mergeCell ref="A34:A35"/>
    <mergeCell ref="A36:A37"/>
    <mergeCell ref="B24:B25"/>
    <mergeCell ref="B7:B8"/>
    <mergeCell ref="A24:A25"/>
    <mergeCell ref="A26:A27"/>
    <mergeCell ref="A28:A29"/>
    <mergeCell ref="A30:A31"/>
    <mergeCell ref="A32:A33"/>
    <mergeCell ref="A21:B21"/>
  </mergeCells>
  <hyperlinks>
    <hyperlink ref="A1" location="Index!B5" display="&lt;- back" xr:uid="{408DAE3D-9B12-426F-A24D-2E1279515C6E}"/>
  </hyperlinks>
  <pageMargins left="0.7" right="0.7" top="0.75" bottom="0.75" header="0.3" footer="0.3"/>
  <pageSetup paperSize="9" scale="4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1FAF2-9E67-43C3-AAAB-B9C34146CDE2}">
  <sheetPr>
    <pageSetUpPr fitToPage="1"/>
  </sheetPr>
  <dimension ref="A1:G12"/>
  <sheetViews>
    <sheetView showGridLines="0" zoomScale="80" zoomScaleNormal="80" workbookViewId="0"/>
  </sheetViews>
  <sheetFormatPr defaultRowHeight="13.2"/>
  <cols>
    <col min="1" max="1" width="32.77734375" style="132" customWidth="1"/>
    <col min="2" max="7" width="21.88671875" style="132" customWidth="1"/>
    <col min="8" max="16384" width="8.88671875" style="132"/>
  </cols>
  <sheetData>
    <row r="1" spans="1:7">
      <c r="A1" s="38" t="s">
        <v>991</v>
      </c>
    </row>
    <row r="3" spans="1:7" ht="24" customHeight="1">
      <c r="A3" s="83" t="s">
        <v>1279</v>
      </c>
    </row>
    <row r="4" spans="1:7" ht="16.2" customHeight="1">
      <c r="A4" s="218"/>
      <c r="G4" s="441"/>
    </row>
    <row r="5" spans="1:7" ht="18" customHeight="1">
      <c r="A5" s="218" t="s">
        <v>1295</v>
      </c>
      <c r="G5" s="441" t="s">
        <v>993</v>
      </c>
    </row>
    <row r="6" spans="1:7" ht="24" customHeight="1">
      <c r="A6" s="448"/>
      <c r="B6" s="1010" t="s">
        <v>576</v>
      </c>
      <c r="C6" s="1010"/>
      <c r="D6" s="1010"/>
      <c r="E6" s="1010"/>
      <c r="F6" s="1010"/>
      <c r="G6" s="1011"/>
    </row>
    <row r="7" spans="1:7" ht="40.049999999999997" customHeight="1">
      <c r="A7" s="1007" t="s">
        <v>581</v>
      </c>
      <c r="B7" s="233" t="s">
        <v>579</v>
      </c>
      <c r="C7" s="233" t="s">
        <v>580</v>
      </c>
      <c r="D7" s="233" t="s">
        <v>1281</v>
      </c>
      <c r="E7" s="233" t="s">
        <v>106</v>
      </c>
      <c r="F7" s="233" t="s">
        <v>567</v>
      </c>
      <c r="G7" s="233" t="s">
        <v>1282</v>
      </c>
    </row>
    <row r="8" spans="1:7" ht="19.05" customHeight="1">
      <c r="A8" s="1008"/>
      <c r="B8" s="449" t="s">
        <v>58</v>
      </c>
      <c r="C8" s="449" t="s">
        <v>57</v>
      </c>
      <c r="D8" s="449" t="s">
        <v>56</v>
      </c>
      <c r="E8" s="449" t="s">
        <v>59</v>
      </c>
      <c r="F8" s="449" t="s">
        <v>60</v>
      </c>
      <c r="G8" s="449" t="s">
        <v>107</v>
      </c>
    </row>
    <row r="9" spans="1:7" ht="19.05" customHeight="1">
      <c r="A9" s="243" t="s">
        <v>582</v>
      </c>
      <c r="B9" s="716">
        <v>12.26468839</v>
      </c>
      <c r="C9" s="716" t="s">
        <v>1044</v>
      </c>
      <c r="D9" s="222" t="s">
        <v>1296</v>
      </c>
      <c r="E9" s="716">
        <v>12.26468839</v>
      </c>
      <c r="F9" s="716">
        <v>23.302907940000001</v>
      </c>
      <c r="G9" s="716">
        <v>9.8117509999999991E-2</v>
      </c>
    </row>
    <row r="10" spans="1:7" ht="19.05" customHeight="1">
      <c r="A10" s="243" t="s">
        <v>583</v>
      </c>
      <c r="B10" s="716">
        <v>11.72732583</v>
      </c>
      <c r="C10" s="716" t="s">
        <v>1044</v>
      </c>
      <c r="D10" s="222" t="s">
        <v>1297</v>
      </c>
      <c r="E10" s="716">
        <v>11.72732583</v>
      </c>
      <c r="F10" s="716">
        <v>34.00924491</v>
      </c>
      <c r="G10" s="716">
        <v>9.3818609999999997E-2</v>
      </c>
    </row>
    <row r="11" spans="1:7" ht="19.05" customHeight="1">
      <c r="A11" s="243" t="s">
        <v>584</v>
      </c>
      <c r="B11" s="716">
        <v>404.5235222</v>
      </c>
      <c r="C11" s="716">
        <v>16.293707430000001</v>
      </c>
      <c r="D11" s="222" t="s">
        <v>1298</v>
      </c>
      <c r="E11" s="716">
        <v>420.81722962999999</v>
      </c>
      <c r="F11" s="716">
        <v>1557.0237496300001</v>
      </c>
      <c r="G11" s="716">
        <v>10.099613509999999</v>
      </c>
    </row>
    <row r="12" spans="1:7" ht="19.05" customHeight="1">
      <c r="A12" s="243" t="s">
        <v>26</v>
      </c>
      <c r="B12" s="716">
        <v>428.51553641999999</v>
      </c>
      <c r="C12" s="716">
        <v>16.293707430000001</v>
      </c>
      <c r="D12" s="450"/>
      <c r="E12" s="716">
        <v>444.80924385000003</v>
      </c>
      <c r="F12" s="716">
        <v>1614.33590248</v>
      </c>
      <c r="G12" s="716">
        <v>10.29154963</v>
      </c>
    </row>
  </sheetData>
  <mergeCells count="2">
    <mergeCell ref="A7:A8"/>
    <mergeCell ref="B6:G6"/>
  </mergeCells>
  <hyperlinks>
    <hyperlink ref="A1" location="Index!B5" display="&lt;- back" xr:uid="{74529DAE-2ACB-401C-9C6C-782E9142997F}"/>
  </hyperlinks>
  <pageMargins left="0.7" right="0.7" top="0.75" bottom="0.75" header="0.3" footer="0.3"/>
  <pageSetup paperSize="9" scale="4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E239-ACEF-41B9-90BD-1D5A16DB1283}">
  <sheetPr>
    <pageSetUpPr fitToPage="1"/>
  </sheetPr>
  <dimension ref="A1:J18"/>
  <sheetViews>
    <sheetView showGridLines="0" zoomScale="80" zoomScaleNormal="80" workbookViewId="0"/>
  </sheetViews>
  <sheetFormatPr defaultRowHeight="13.2"/>
  <cols>
    <col min="1" max="1" width="10.88671875" style="132" customWidth="1"/>
    <col min="2" max="2" width="59.77734375" style="132" customWidth="1"/>
    <col min="3" max="10" width="18.77734375" style="132" customWidth="1"/>
    <col min="11" max="16384" width="8.88671875" style="132"/>
  </cols>
  <sheetData>
    <row r="1" spans="1:10">
      <c r="A1" s="38" t="s">
        <v>991</v>
      </c>
    </row>
    <row r="3" spans="1:10" ht="24" customHeight="1">
      <c r="A3" s="83" t="s">
        <v>1301</v>
      </c>
      <c r="B3" s="52"/>
    </row>
    <row r="4" spans="1:10" s="468" customFormat="1" ht="19.05" customHeight="1">
      <c r="A4" s="466"/>
      <c r="B4" s="467"/>
      <c r="D4" s="1012"/>
      <c r="E4" s="1012"/>
      <c r="F4" s="1012"/>
      <c r="G4" s="1012"/>
      <c r="H4" s="469"/>
    </row>
    <row r="5" spans="1:10" ht="19.05" customHeight="1">
      <c r="A5" s="254"/>
      <c r="B5" s="219"/>
      <c r="C5" s="254"/>
      <c r="D5" s="254"/>
      <c r="E5" s="254"/>
      <c r="F5" s="254"/>
      <c r="G5" s="254"/>
      <c r="H5" s="254"/>
      <c r="I5" s="254"/>
      <c r="J5" s="441" t="s">
        <v>993</v>
      </c>
    </row>
    <row r="6" spans="1:10" ht="19.05" customHeight="1">
      <c r="A6" s="222"/>
      <c r="B6" s="242"/>
      <c r="C6" s="222" t="s">
        <v>58</v>
      </c>
      <c r="D6" s="222" t="s">
        <v>57</v>
      </c>
      <c r="E6" s="222" t="s">
        <v>56</v>
      </c>
      <c r="F6" s="222" t="s">
        <v>59</v>
      </c>
      <c r="G6" s="222" t="s">
        <v>60</v>
      </c>
      <c r="H6" s="222" t="s">
        <v>107</v>
      </c>
      <c r="I6" s="222" t="s">
        <v>108</v>
      </c>
      <c r="J6" s="222" t="s">
        <v>109</v>
      </c>
    </row>
    <row r="7" spans="1:10" s="221" customFormat="1" ht="60" customHeight="1">
      <c r="A7" s="233"/>
      <c r="B7" s="259"/>
      <c r="C7" s="233" t="s">
        <v>593</v>
      </c>
      <c r="D7" s="233" t="s">
        <v>1506</v>
      </c>
      <c r="E7" s="233" t="s">
        <v>594</v>
      </c>
      <c r="F7" s="233" t="s">
        <v>1302</v>
      </c>
      <c r="G7" s="233" t="s">
        <v>1303</v>
      </c>
      <c r="H7" s="233" t="s">
        <v>1304</v>
      </c>
      <c r="I7" s="233" t="s">
        <v>106</v>
      </c>
      <c r="J7" s="233" t="s">
        <v>512</v>
      </c>
    </row>
    <row r="8" spans="1:10" ht="19.05" customHeight="1">
      <c r="A8" s="222" t="s">
        <v>595</v>
      </c>
      <c r="B8" s="236" t="s">
        <v>596</v>
      </c>
      <c r="C8" s="49" t="s">
        <v>1044</v>
      </c>
      <c r="D8" s="49" t="s">
        <v>1044</v>
      </c>
      <c r="E8" s="471"/>
      <c r="F8" s="57" t="s">
        <v>1819</v>
      </c>
      <c r="G8" s="49" t="s">
        <v>1044</v>
      </c>
      <c r="H8" s="49" t="s">
        <v>1044</v>
      </c>
      <c r="I8" s="49" t="s">
        <v>1044</v>
      </c>
      <c r="J8" s="49" t="s">
        <v>1044</v>
      </c>
    </row>
    <row r="9" spans="1:10" ht="19.05" customHeight="1">
      <c r="A9" s="222" t="s">
        <v>597</v>
      </c>
      <c r="B9" s="236" t="s">
        <v>598</v>
      </c>
      <c r="C9" s="49" t="s">
        <v>1044</v>
      </c>
      <c r="D9" s="49" t="s">
        <v>1044</v>
      </c>
      <c r="E9" s="471"/>
      <c r="F9" s="57" t="s">
        <v>1819</v>
      </c>
      <c r="G9" s="49" t="s">
        <v>1044</v>
      </c>
      <c r="H9" s="49" t="s">
        <v>1044</v>
      </c>
      <c r="I9" s="49" t="s">
        <v>1044</v>
      </c>
      <c r="J9" s="49" t="s">
        <v>1044</v>
      </c>
    </row>
    <row r="10" spans="1:10" ht="19.05" customHeight="1">
      <c r="A10" s="222" t="s">
        <v>730</v>
      </c>
      <c r="B10" s="772" t="s">
        <v>1305</v>
      </c>
      <c r="C10" s="371">
        <v>314.08572135000003</v>
      </c>
      <c r="D10" s="371">
        <v>841.48841557000003</v>
      </c>
      <c r="E10" s="471"/>
      <c r="F10" s="57" t="s">
        <v>1819</v>
      </c>
      <c r="G10" s="371">
        <v>1618.9956431300002</v>
      </c>
      <c r="H10" s="371">
        <v>1618.9956431300002</v>
      </c>
      <c r="I10" s="371">
        <v>1618.9956431300002</v>
      </c>
      <c r="J10" s="371">
        <v>968.13954208000007</v>
      </c>
    </row>
    <row r="11" spans="1:10" ht="19.05" customHeight="1">
      <c r="A11" s="222" t="s">
        <v>994</v>
      </c>
      <c r="B11" s="236" t="s">
        <v>1306</v>
      </c>
      <c r="C11" s="471"/>
      <c r="D11" s="471"/>
      <c r="E11" s="49" t="s">
        <v>1044</v>
      </c>
      <c r="F11" s="49" t="s">
        <v>1044</v>
      </c>
      <c r="G11" s="49" t="s">
        <v>1044</v>
      </c>
      <c r="H11" s="49" t="s">
        <v>1044</v>
      </c>
      <c r="I11" s="49" t="s">
        <v>1044</v>
      </c>
      <c r="J11" s="49" t="s">
        <v>1044</v>
      </c>
    </row>
    <row r="12" spans="1:10" ht="19.05" customHeight="1">
      <c r="A12" s="222" t="s">
        <v>599</v>
      </c>
      <c r="B12" s="454" t="s">
        <v>600</v>
      </c>
      <c r="C12" s="471"/>
      <c r="D12" s="471"/>
      <c r="E12" s="49" t="s">
        <v>1044</v>
      </c>
      <c r="F12" s="471"/>
      <c r="G12" s="49" t="s">
        <v>1044</v>
      </c>
      <c r="H12" s="49" t="s">
        <v>1044</v>
      </c>
      <c r="I12" s="49" t="s">
        <v>1044</v>
      </c>
      <c r="J12" s="49" t="s">
        <v>1044</v>
      </c>
    </row>
    <row r="13" spans="1:10" ht="19.05" customHeight="1">
      <c r="A13" s="222" t="s">
        <v>601</v>
      </c>
      <c r="B13" s="454" t="s">
        <v>1307</v>
      </c>
      <c r="C13" s="471"/>
      <c r="D13" s="471"/>
      <c r="E13" s="49" t="s">
        <v>1044</v>
      </c>
      <c r="F13" s="471"/>
      <c r="G13" s="49" t="s">
        <v>1044</v>
      </c>
      <c r="H13" s="49" t="s">
        <v>1044</v>
      </c>
      <c r="I13" s="49" t="s">
        <v>1044</v>
      </c>
      <c r="J13" s="49" t="s">
        <v>1044</v>
      </c>
    </row>
    <row r="14" spans="1:10" ht="19.05" customHeight="1">
      <c r="A14" s="222" t="s">
        <v>602</v>
      </c>
      <c r="B14" s="454" t="s">
        <v>603</v>
      </c>
      <c r="C14" s="471"/>
      <c r="D14" s="471"/>
      <c r="E14" s="49" t="s">
        <v>1044</v>
      </c>
      <c r="F14" s="471"/>
      <c r="G14" s="49" t="s">
        <v>1044</v>
      </c>
      <c r="H14" s="49" t="s">
        <v>1044</v>
      </c>
      <c r="I14" s="49" t="s">
        <v>1044</v>
      </c>
      <c r="J14" s="49" t="s">
        <v>1044</v>
      </c>
    </row>
    <row r="15" spans="1:10" ht="19.05" customHeight="1">
      <c r="A15" s="222" t="s">
        <v>995</v>
      </c>
      <c r="B15" s="236" t="s">
        <v>1308</v>
      </c>
      <c r="C15" s="471"/>
      <c r="D15" s="471"/>
      <c r="E15" s="471"/>
      <c r="F15" s="471"/>
      <c r="G15" s="49" t="s">
        <v>1044</v>
      </c>
      <c r="H15" s="49" t="s">
        <v>1044</v>
      </c>
      <c r="I15" s="49" t="s">
        <v>1044</v>
      </c>
      <c r="J15" s="49" t="s">
        <v>1044</v>
      </c>
    </row>
    <row r="16" spans="1:10" ht="19.05" customHeight="1">
      <c r="A16" s="222" t="s">
        <v>996</v>
      </c>
      <c r="B16" s="236" t="s">
        <v>1309</v>
      </c>
      <c r="C16" s="471"/>
      <c r="D16" s="471"/>
      <c r="E16" s="471"/>
      <c r="F16" s="471"/>
      <c r="G16" s="371">
        <v>30272.127460539999</v>
      </c>
      <c r="H16" s="371">
        <v>30272.127460539999</v>
      </c>
      <c r="I16" s="371">
        <v>29840.7064197</v>
      </c>
      <c r="J16" s="371">
        <v>347.94563092000004</v>
      </c>
    </row>
    <row r="17" spans="1:10" ht="19.05" customHeight="1">
      <c r="A17" s="222" t="s">
        <v>998</v>
      </c>
      <c r="B17" s="236" t="s">
        <v>1310</v>
      </c>
      <c r="C17" s="471"/>
      <c r="D17" s="471"/>
      <c r="E17" s="471"/>
      <c r="F17" s="471"/>
      <c r="G17" s="371" t="s">
        <v>1044</v>
      </c>
      <c r="H17" s="371" t="s">
        <v>1044</v>
      </c>
      <c r="I17" s="371" t="s">
        <v>1044</v>
      </c>
      <c r="J17" s="371" t="s">
        <v>1044</v>
      </c>
    </row>
    <row r="18" spans="1:10" s="221" customFormat="1" ht="19.05" customHeight="1">
      <c r="A18" s="233" t="s">
        <v>999</v>
      </c>
      <c r="B18" s="240" t="s">
        <v>26</v>
      </c>
      <c r="C18" s="472"/>
      <c r="D18" s="472"/>
      <c r="E18" s="472"/>
      <c r="F18" s="472"/>
      <c r="G18" s="761">
        <v>31891.123103669997</v>
      </c>
      <c r="H18" s="761">
        <v>31891.123103669997</v>
      </c>
      <c r="I18" s="761">
        <v>31459.702062830002</v>
      </c>
      <c r="J18" s="761">
        <v>1316.0851729999999</v>
      </c>
    </row>
  </sheetData>
  <mergeCells count="1">
    <mergeCell ref="D4:G4"/>
  </mergeCells>
  <hyperlinks>
    <hyperlink ref="A1" location="Index!B5" display="&lt;- back" xr:uid="{8928FCA9-042D-4B18-8674-10C35AE40F88}"/>
  </hyperlinks>
  <pageMargins left="0.7" right="0.7" top="0.75" bottom="0.75" header="0.3" footer="0.3"/>
  <pageSetup paperSize="9" scale="3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1126-9F99-47AB-AD92-7ECBAEC5EFA4}">
  <sheetPr>
    <pageSetUpPr fitToPage="1"/>
  </sheetPr>
  <dimension ref="A1:D13"/>
  <sheetViews>
    <sheetView showGridLines="0" zoomScale="80" zoomScaleNormal="80" zoomScaleSheetLayoutView="100" workbookViewId="0"/>
  </sheetViews>
  <sheetFormatPr defaultRowHeight="13.2"/>
  <cols>
    <col min="1" max="1" width="10.88671875" style="132" customWidth="1"/>
    <col min="2" max="2" width="76.5546875" style="132" customWidth="1"/>
    <col min="3" max="4" width="21.88671875" style="132" customWidth="1"/>
    <col min="5" max="16384" width="8.88671875" style="132"/>
  </cols>
  <sheetData>
    <row r="1" spans="1:4">
      <c r="A1" s="38" t="s">
        <v>991</v>
      </c>
    </row>
    <row r="3" spans="1:4" ht="24" customHeight="1">
      <c r="A3" s="83" t="s">
        <v>1311</v>
      </c>
      <c r="B3" s="52"/>
    </row>
    <row r="4" spans="1:4" ht="17.399999999999999" customHeight="1">
      <c r="A4" s="218"/>
      <c r="B4" s="218"/>
    </row>
    <row r="5" spans="1:4" ht="17.399999999999999" customHeight="1">
      <c r="D5" s="441" t="s">
        <v>993</v>
      </c>
    </row>
    <row r="6" spans="1:4" ht="17.399999999999999" customHeight="1">
      <c r="C6" s="248" t="s">
        <v>58</v>
      </c>
      <c r="D6" s="222" t="s">
        <v>57</v>
      </c>
    </row>
    <row r="7" spans="1:4" s="221" customFormat="1" ht="19.05" customHeight="1">
      <c r="A7" s="427"/>
      <c r="B7" s="452"/>
      <c r="C7" s="233" t="s">
        <v>106</v>
      </c>
      <c r="D7" s="233" t="s">
        <v>512</v>
      </c>
    </row>
    <row r="8" spans="1:4" ht="19.05" customHeight="1">
      <c r="A8" s="222" t="s">
        <v>730</v>
      </c>
      <c r="B8" s="236" t="s">
        <v>604</v>
      </c>
      <c r="C8" s="49" t="s">
        <v>1044</v>
      </c>
      <c r="D8" s="49" t="s">
        <v>1044</v>
      </c>
    </row>
    <row r="9" spans="1:4" ht="19.05" customHeight="1">
      <c r="A9" s="222" t="s">
        <v>994</v>
      </c>
      <c r="B9" s="486" t="s">
        <v>1398</v>
      </c>
      <c r="C9" s="471"/>
      <c r="D9" s="49" t="s">
        <v>1044</v>
      </c>
    </row>
    <row r="10" spans="1:4" ht="19.05" customHeight="1">
      <c r="A10" s="222" t="s">
        <v>995</v>
      </c>
      <c r="B10" s="486" t="s">
        <v>1399</v>
      </c>
      <c r="C10" s="471"/>
      <c r="D10" s="49" t="s">
        <v>1044</v>
      </c>
    </row>
    <row r="11" spans="1:4" ht="19.05" customHeight="1">
      <c r="A11" s="222" t="s">
        <v>996</v>
      </c>
      <c r="B11" s="236" t="s">
        <v>605</v>
      </c>
      <c r="C11" s="762">
        <v>2632.22738127</v>
      </c>
      <c r="D11" s="371">
        <v>383.16444512999999</v>
      </c>
    </row>
    <row r="12" spans="1:4" ht="18.600000000000001" customHeight="1">
      <c r="A12" s="222" t="s">
        <v>606</v>
      </c>
      <c r="B12" s="236" t="s">
        <v>1312</v>
      </c>
      <c r="C12" s="762" t="s">
        <v>1044</v>
      </c>
      <c r="D12" s="371" t="s">
        <v>1044</v>
      </c>
    </row>
    <row r="13" spans="1:4" ht="19.05" customHeight="1">
      <c r="A13" s="222" t="s">
        <v>998</v>
      </c>
      <c r="B13" s="240" t="s">
        <v>607</v>
      </c>
      <c r="C13" s="763">
        <v>2632.22738127</v>
      </c>
      <c r="D13" s="761">
        <v>383.16444512999999</v>
      </c>
    </row>
  </sheetData>
  <hyperlinks>
    <hyperlink ref="A1" location="Index!B5" display="&lt;- back" xr:uid="{99E65FBB-F81E-4FE7-8A48-274245DDC1CE}"/>
  </hyperlinks>
  <pageMargins left="0.7" right="0.7" top="0.75" bottom="0.75" header="0.3" footer="0.3"/>
  <pageSetup paperSize="9" scale="7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0F6C3-0539-4ABF-B22D-773B9F6F72CD}">
  <sheetPr>
    <pageSetUpPr fitToPage="1"/>
  </sheetPr>
  <dimension ref="A1:N19"/>
  <sheetViews>
    <sheetView showGridLines="0" zoomScale="80" zoomScaleNormal="80" workbookViewId="0"/>
  </sheetViews>
  <sheetFormatPr defaultRowHeight="13.2"/>
  <cols>
    <col min="1" max="1" width="10.88671875" style="132" customWidth="1"/>
    <col min="2" max="2" width="54.44140625" style="132" customWidth="1"/>
    <col min="3" max="13" width="13.33203125" style="132" customWidth="1"/>
    <col min="14" max="14" width="19.77734375" style="132" customWidth="1"/>
    <col min="15" max="16384" width="8.88671875" style="132"/>
  </cols>
  <sheetData>
    <row r="1" spans="1:14">
      <c r="A1" s="38" t="s">
        <v>991</v>
      </c>
    </row>
    <row r="3" spans="1:14" ht="24" customHeight="1">
      <c r="A3" s="83" t="s">
        <v>1313</v>
      </c>
      <c r="B3" s="230"/>
      <c r="N3" s="217"/>
    </row>
    <row r="4" spans="1:14" ht="14.4" customHeight="1">
      <c r="A4" s="52"/>
      <c r="B4" s="230"/>
      <c r="N4" s="217"/>
    </row>
    <row r="5" spans="1:14" ht="18.600000000000001" customHeight="1">
      <c r="A5" s="455"/>
      <c r="N5" s="441" t="s">
        <v>993</v>
      </c>
    </row>
    <row r="6" spans="1:14" s="221" customFormat="1" ht="19.05" customHeight="1">
      <c r="A6" s="473"/>
      <c r="B6" s="923" t="s">
        <v>608</v>
      </c>
      <c r="C6" s="917" t="s">
        <v>1281</v>
      </c>
      <c r="D6" s="917"/>
      <c r="E6" s="917"/>
      <c r="F6" s="917"/>
      <c r="G6" s="917"/>
      <c r="H6" s="917"/>
      <c r="I6" s="917"/>
      <c r="J6" s="917"/>
      <c r="K6" s="917"/>
      <c r="L6" s="917"/>
      <c r="M6" s="917"/>
    </row>
    <row r="7" spans="1:14" s="221" customFormat="1" ht="19.05" customHeight="1">
      <c r="A7" s="473"/>
      <c r="B7" s="1013"/>
      <c r="C7" s="222" t="s">
        <v>58</v>
      </c>
      <c r="D7" s="222" t="s">
        <v>57</v>
      </c>
      <c r="E7" s="222" t="s">
        <v>56</v>
      </c>
      <c r="F7" s="222" t="s">
        <v>59</v>
      </c>
      <c r="G7" s="222" t="s">
        <v>60</v>
      </c>
      <c r="H7" s="222" t="s">
        <v>107</v>
      </c>
      <c r="I7" s="222" t="s">
        <v>108</v>
      </c>
      <c r="J7" s="222" t="s">
        <v>109</v>
      </c>
      <c r="K7" s="222" t="s">
        <v>196</v>
      </c>
      <c r="L7" s="222" t="s">
        <v>197</v>
      </c>
      <c r="M7" s="222" t="s">
        <v>198</v>
      </c>
      <c r="N7" s="222" t="s">
        <v>199</v>
      </c>
    </row>
    <row r="8" spans="1:14" s="221" customFormat="1" ht="19.05" customHeight="1">
      <c r="A8" s="474"/>
      <c r="B8" s="1014"/>
      <c r="C8" s="222" t="s">
        <v>1315</v>
      </c>
      <c r="D8" s="222" t="s">
        <v>1316</v>
      </c>
      <c r="E8" s="222" t="s">
        <v>1317</v>
      </c>
      <c r="F8" s="222" t="s">
        <v>1318</v>
      </c>
      <c r="G8" s="222" t="s">
        <v>1319</v>
      </c>
      <c r="H8" s="222" t="s">
        <v>1285</v>
      </c>
      <c r="I8" s="222" t="s">
        <v>1287</v>
      </c>
      <c r="J8" s="222" t="s">
        <v>1320</v>
      </c>
      <c r="K8" s="222" t="s">
        <v>1321</v>
      </c>
      <c r="L8" s="222" t="s">
        <v>1322</v>
      </c>
      <c r="M8" s="222" t="s">
        <v>528</v>
      </c>
      <c r="N8" s="475" t="s">
        <v>1314</v>
      </c>
    </row>
    <row r="9" spans="1:14" ht="19.05" customHeight="1">
      <c r="A9" s="222" t="s">
        <v>730</v>
      </c>
      <c r="B9" s="242" t="s">
        <v>555</v>
      </c>
      <c r="C9" s="371">
        <v>20877.734618169998</v>
      </c>
      <c r="D9" s="371" t="s">
        <v>1044</v>
      </c>
      <c r="E9" s="371" t="s">
        <v>1044</v>
      </c>
      <c r="F9" s="371" t="s">
        <v>1044</v>
      </c>
      <c r="G9" s="371" t="s">
        <v>1044</v>
      </c>
      <c r="H9" s="371" t="s">
        <v>1044</v>
      </c>
      <c r="I9" s="371" t="s">
        <v>1044</v>
      </c>
      <c r="J9" s="371" t="s">
        <v>1044</v>
      </c>
      <c r="K9" s="371" t="s">
        <v>1044</v>
      </c>
      <c r="L9" s="371" t="s">
        <v>1044</v>
      </c>
      <c r="M9" s="371" t="s">
        <v>1044</v>
      </c>
      <c r="N9" s="371">
        <v>20877.734618169998</v>
      </c>
    </row>
    <row r="10" spans="1:14" ht="19.05" customHeight="1">
      <c r="A10" s="222" t="s">
        <v>994</v>
      </c>
      <c r="B10" s="242" t="s">
        <v>609</v>
      </c>
      <c r="C10" s="371">
        <v>2.4555677599999997</v>
      </c>
      <c r="D10" s="371" t="s">
        <v>1044</v>
      </c>
      <c r="E10" s="371" t="s">
        <v>1044</v>
      </c>
      <c r="F10" s="371" t="s">
        <v>1044</v>
      </c>
      <c r="G10" s="371">
        <v>1.999828E-2</v>
      </c>
      <c r="H10" s="371" t="s">
        <v>1044</v>
      </c>
      <c r="I10" s="371" t="s">
        <v>1044</v>
      </c>
      <c r="J10" s="371" t="s">
        <v>1044</v>
      </c>
      <c r="K10" s="371" t="s">
        <v>1044</v>
      </c>
      <c r="L10" s="371" t="s">
        <v>1044</v>
      </c>
      <c r="M10" s="371" t="s">
        <v>1044</v>
      </c>
      <c r="N10" s="371">
        <v>2.4755660399999995</v>
      </c>
    </row>
    <row r="11" spans="1:14" ht="19.05" customHeight="1">
      <c r="A11" s="222" t="s">
        <v>995</v>
      </c>
      <c r="B11" s="242" t="s">
        <v>515</v>
      </c>
      <c r="C11" s="371">
        <v>2.6476949999999999E-2</v>
      </c>
      <c r="D11" s="371" t="s">
        <v>1044</v>
      </c>
      <c r="E11" s="371" t="s">
        <v>1044</v>
      </c>
      <c r="F11" s="371" t="s">
        <v>1044</v>
      </c>
      <c r="G11" s="371">
        <v>1.2417448899999999</v>
      </c>
      <c r="H11" s="371" t="s">
        <v>1044</v>
      </c>
      <c r="I11" s="371" t="s">
        <v>1044</v>
      </c>
      <c r="J11" s="371" t="s">
        <v>1044</v>
      </c>
      <c r="K11" s="371" t="s">
        <v>1044</v>
      </c>
      <c r="L11" s="371" t="s">
        <v>1044</v>
      </c>
      <c r="M11" s="371" t="s">
        <v>1044</v>
      </c>
      <c r="N11" s="371">
        <v>1.2682218399999998</v>
      </c>
    </row>
    <row r="12" spans="1:14" ht="19.05" customHeight="1">
      <c r="A12" s="222" t="s">
        <v>996</v>
      </c>
      <c r="B12" s="242" t="s">
        <v>516</v>
      </c>
      <c r="C12" s="371">
        <v>10.813972140000001</v>
      </c>
      <c r="D12" s="371" t="s">
        <v>1044</v>
      </c>
      <c r="E12" s="371" t="s">
        <v>1044</v>
      </c>
      <c r="F12" s="371" t="s">
        <v>1044</v>
      </c>
      <c r="G12" s="371" t="s">
        <v>1044</v>
      </c>
      <c r="H12" s="371" t="s">
        <v>1044</v>
      </c>
      <c r="I12" s="371" t="s">
        <v>1044</v>
      </c>
      <c r="J12" s="371" t="s">
        <v>1044</v>
      </c>
      <c r="K12" s="371" t="s">
        <v>1044</v>
      </c>
      <c r="L12" s="371" t="s">
        <v>1044</v>
      </c>
      <c r="M12" s="371" t="s">
        <v>1044</v>
      </c>
      <c r="N12" s="371">
        <v>10.813972140000001</v>
      </c>
    </row>
    <row r="13" spans="1:14" ht="19.05" customHeight="1">
      <c r="A13" s="222" t="s">
        <v>998</v>
      </c>
      <c r="B13" s="242" t="s">
        <v>517</v>
      </c>
      <c r="C13" s="371">
        <v>11.481628460000001</v>
      </c>
      <c r="D13" s="371" t="s">
        <v>1044</v>
      </c>
      <c r="E13" s="371" t="s">
        <v>1044</v>
      </c>
      <c r="F13" s="371" t="s">
        <v>1044</v>
      </c>
      <c r="G13" s="371" t="s">
        <v>1044</v>
      </c>
      <c r="H13" s="371" t="s">
        <v>1044</v>
      </c>
      <c r="I13" s="371" t="s">
        <v>1044</v>
      </c>
      <c r="J13" s="371" t="s">
        <v>1044</v>
      </c>
      <c r="K13" s="371" t="s">
        <v>1044</v>
      </c>
      <c r="L13" s="371" t="s">
        <v>1044</v>
      </c>
      <c r="M13" s="371" t="s">
        <v>1044</v>
      </c>
      <c r="N13" s="371">
        <v>11.481628460000001</v>
      </c>
    </row>
    <row r="14" spans="1:14" ht="19.05" customHeight="1">
      <c r="A14" s="222" t="s">
        <v>999</v>
      </c>
      <c r="B14" s="242" t="s">
        <v>319</v>
      </c>
      <c r="C14" s="371" t="s">
        <v>1044</v>
      </c>
      <c r="D14" s="371">
        <v>61.7941821</v>
      </c>
      <c r="E14" s="371" t="s">
        <v>1044</v>
      </c>
      <c r="F14" s="371" t="s">
        <v>1044</v>
      </c>
      <c r="G14" s="371">
        <v>25.668182550000001</v>
      </c>
      <c r="H14" s="371">
        <v>5.63917073</v>
      </c>
      <c r="I14" s="371" t="s">
        <v>1044</v>
      </c>
      <c r="J14" s="371" t="s">
        <v>1044</v>
      </c>
      <c r="K14" s="371">
        <v>1.2779755500000001</v>
      </c>
      <c r="L14" s="371" t="s">
        <v>1044</v>
      </c>
      <c r="M14" s="371" t="s">
        <v>1044</v>
      </c>
      <c r="N14" s="371">
        <v>94.379510930000009</v>
      </c>
    </row>
    <row r="15" spans="1:14" ht="19.05" customHeight="1">
      <c r="A15" s="222" t="s">
        <v>1000</v>
      </c>
      <c r="B15" s="242" t="s">
        <v>1323</v>
      </c>
      <c r="C15" s="371" t="s">
        <v>1044</v>
      </c>
      <c r="D15" s="371">
        <v>26.545353079999998</v>
      </c>
      <c r="E15" s="371" t="s">
        <v>1044</v>
      </c>
      <c r="F15" s="371" t="s">
        <v>1044</v>
      </c>
      <c r="G15" s="371">
        <v>0.1003937</v>
      </c>
      <c r="H15" s="371">
        <v>2.7263556699999998</v>
      </c>
      <c r="I15" s="371" t="s">
        <v>1044</v>
      </c>
      <c r="J15" s="371" t="s">
        <v>1044</v>
      </c>
      <c r="K15" s="371">
        <v>210.42963486000002</v>
      </c>
      <c r="L15" s="371">
        <v>0.41724581999999999</v>
      </c>
      <c r="M15" s="371" t="s">
        <v>1044</v>
      </c>
      <c r="N15" s="371">
        <v>240.21898313</v>
      </c>
    </row>
    <row r="16" spans="1:14" ht="19.05" customHeight="1">
      <c r="A16" s="222" t="s">
        <v>1001</v>
      </c>
      <c r="B16" s="242" t="s">
        <v>519</v>
      </c>
      <c r="C16" s="371" t="s">
        <v>1044</v>
      </c>
      <c r="D16" s="371" t="s">
        <v>1044</v>
      </c>
      <c r="E16" s="371" t="s">
        <v>1044</v>
      </c>
      <c r="F16" s="371" t="s">
        <v>1044</v>
      </c>
      <c r="G16" s="371" t="s">
        <v>1044</v>
      </c>
      <c r="H16" s="371" t="s">
        <v>1044</v>
      </c>
      <c r="I16" s="371" t="s">
        <v>1044</v>
      </c>
      <c r="J16" s="371">
        <v>16.828761539999999</v>
      </c>
      <c r="K16" s="371" t="s">
        <v>1044</v>
      </c>
      <c r="L16" s="371" t="s">
        <v>1044</v>
      </c>
      <c r="M16" s="371" t="s">
        <v>1044</v>
      </c>
      <c r="N16" s="371">
        <v>16.828761539999999</v>
      </c>
    </row>
    <row r="17" spans="1:14" ht="19.05" customHeight="1">
      <c r="A17" s="222" t="s">
        <v>1002</v>
      </c>
      <c r="B17" s="242" t="s">
        <v>522</v>
      </c>
      <c r="C17" s="371" t="s">
        <v>1044</v>
      </c>
      <c r="D17" s="371" t="s">
        <v>1044</v>
      </c>
      <c r="E17" s="371" t="s">
        <v>1044</v>
      </c>
      <c r="F17" s="371" t="s">
        <v>1044</v>
      </c>
      <c r="G17" s="371" t="s">
        <v>1044</v>
      </c>
      <c r="H17" s="371" t="s">
        <v>1044</v>
      </c>
      <c r="I17" s="371" t="s">
        <v>1044</v>
      </c>
      <c r="J17" s="371" t="s">
        <v>1044</v>
      </c>
      <c r="K17" s="371" t="s">
        <v>1044</v>
      </c>
      <c r="L17" s="371" t="s">
        <v>1044</v>
      </c>
      <c r="M17" s="371" t="s">
        <v>1044</v>
      </c>
      <c r="N17" s="371" t="s">
        <v>1044</v>
      </c>
    </row>
    <row r="18" spans="1:14" ht="19.05" customHeight="1">
      <c r="A18" s="222" t="s">
        <v>1003</v>
      </c>
      <c r="B18" s="242" t="s">
        <v>524</v>
      </c>
      <c r="C18" s="371">
        <v>0.31532262999999999</v>
      </c>
      <c r="D18" s="371">
        <v>0.12646339000000001</v>
      </c>
      <c r="E18" s="371" t="s">
        <v>1044</v>
      </c>
      <c r="F18" s="371" t="s">
        <v>1044</v>
      </c>
      <c r="G18" s="371" t="s">
        <v>1044</v>
      </c>
      <c r="H18" s="371" t="s">
        <v>1044</v>
      </c>
      <c r="I18" s="371" t="s">
        <v>1044</v>
      </c>
      <c r="J18" s="371" t="s">
        <v>1044</v>
      </c>
      <c r="K18" s="371">
        <v>0.86482060999999999</v>
      </c>
      <c r="L18" s="371">
        <v>8.8996570000000011E-2</v>
      </c>
      <c r="M18" s="371" t="s">
        <v>1044</v>
      </c>
      <c r="N18" s="371">
        <v>1.3956032</v>
      </c>
    </row>
    <row r="19" spans="1:14" s="221" customFormat="1" ht="19.05" customHeight="1">
      <c r="A19" s="233" t="s">
        <v>1004</v>
      </c>
      <c r="B19" s="259" t="s">
        <v>203</v>
      </c>
      <c r="C19" s="761">
        <v>20902.827586109997</v>
      </c>
      <c r="D19" s="761">
        <v>88.465998570000011</v>
      </c>
      <c r="E19" s="761" t="s">
        <v>1044</v>
      </c>
      <c r="F19" s="761" t="s">
        <v>1044</v>
      </c>
      <c r="G19" s="761">
        <v>27.030319419999998</v>
      </c>
      <c r="H19" s="761">
        <v>8.3655264000000003</v>
      </c>
      <c r="I19" s="761" t="s">
        <v>1044</v>
      </c>
      <c r="J19" s="761">
        <v>16.828761539999999</v>
      </c>
      <c r="K19" s="761">
        <v>212.57243102000004</v>
      </c>
      <c r="L19" s="761">
        <v>0.50624239000000004</v>
      </c>
      <c r="M19" s="761" t="s">
        <v>1044</v>
      </c>
      <c r="N19" s="761">
        <v>21256.596865449996</v>
      </c>
    </row>
  </sheetData>
  <mergeCells count="2">
    <mergeCell ref="C6:M6"/>
    <mergeCell ref="B6:B8"/>
  </mergeCells>
  <hyperlinks>
    <hyperlink ref="A1" location="Index!B5" display="&lt;- back" xr:uid="{21C46CD7-ADE1-4FB9-A8BF-A79BCEED28FE}"/>
  </hyperlinks>
  <pageMargins left="0.7" right="0.7" top="0.75" bottom="0.75" header="0.3" footer="0.3"/>
  <pageSetup paperSize="9" scale="3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9C710-438D-4DC5-9B94-6627757358BA}">
  <sheetPr>
    <pageSetUpPr fitToPage="1"/>
  </sheetPr>
  <dimension ref="A1:K73"/>
  <sheetViews>
    <sheetView showGridLines="0" zoomScale="80" zoomScaleNormal="80" workbookViewId="0"/>
  </sheetViews>
  <sheetFormatPr defaultRowHeight="13.2"/>
  <cols>
    <col min="1" max="1" width="10.88671875" style="132" customWidth="1"/>
    <col min="2" max="2" width="27.5546875" style="132" customWidth="1"/>
    <col min="3" max="3" width="27.77734375" style="132" customWidth="1"/>
    <col min="4" max="10" width="20.77734375" style="132" customWidth="1"/>
    <col min="11" max="16384" width="8.88671875" style="132"/>
  </cols>
  <sheetData>
    <row r="1" spans="1:11">
      <c r="A1" s="38" t="s">
        <v>991</v>
      </c>
      <c r="B1" s="38"/>
    </row>
    <row r="3" spans="1:11" ht="24" customHeight="1">
      <c r="A3" s="83" t="s">
        <v>1373</v>
      </c>
      <c r="B3" s="83"/>
      <c r="C3" s="440"/>
    </row>
    <row r="4" spans="1:11" ht="19.05" customHeight="1">
      <c r="A4" s="218"/>
      <c r="B4" s="218"/>
      <c r="C4" s="218"/>
    </row>
    <row r="5" spans="1:11" ht="19.05" customHeight="1">
      <c r="A5" s="476"/>
      <c r="B5" s="476"/>
      <c r="C5" s="476"/>
      <c r="D5" s="476"/>
      <c r="E5" s="254"/>
      <c r="F5" s="254"/>
      <c r="G5" s="254"/>
      <c r="H5" s="254"/>
      <c r="I5" s="254"/>
      <c r="J5" s="441" t="s">
        <v>993</v>
      </c>
      <c r="K5" s="132" t="s">
        <v>1384</v>
      </c>
    </row>
    <row r="6" spans="1:11" ht="18.600000000000001" customHeight="1">
      <c r="A6" s="456"/>
      <c r="B6" s="456"/>
      <c r="C6" s="222"/>
      <c r="D6" s="222" t="s">
        <v>58</v>
      </c>
      <c r="E6" s="222" t="s">
        <v>57</v>
      </c>
      <c r="F6" s="222" t="s">
        <v>56</v>
      </c>
      <c r="G6" s="222" t="s">
        <v>59</v>
      </c>
      <c r="H6" s="222" t="s">
        <v>60</v>
      </c>
      <c r="I6" s="222" t="s">
        <v>107</v>
      </c>
      <c r="J6" s="222" t="s">
        <v>108</v>
      </c>
    </row>
    <row r="7" spans="1:11" ht="46.2" customHeight="1">
      <c r="A7" s="457"/>
      <c r="B7" s="457"/>
      <c r="C7" s="222" t="s">
        <v>1324</v>
      </c>
      <c r="D7" s="224" t="s">
        <v>106</v>
      </c>
      <c r="E7" s="224" t="s">
        <v>1325</v>
      </c>
      <c r="F7" s="224" t="s">
        <v>538</v>
      </c>
      <c r="G7" s="224" t="s">
        <v>539</v>
      </c>
      <c r="H7" s="224" t="s">
        <v>1326</v>
      </c>
      <c r="I7" s="224" t="s">
        <v>512</v>
      </c>
      <c r="J7" s="224" t="s">
        <v>541</v>
      </c>
    </row>
    <row r="8" spans="1:11" ht="30" customHeight="1">
      <c r="A8" s="222" t="s">
        <v>730</v>
      </c>
      <c r="B8" s="222" t="s">
        <v>1374</v>
      </c>
      <c r="C8" s="222" t="s">
        <v>544</v>
      </c>
      <c r="D8" s="371">
        <v>5810.9116568299996</v>
      </c>
      <c r="E8" s="682">
        <v>5.0000000000000002E-5</v>
      </c>
      <c r="F8" s="458">
        <v>6</v>
      </c>
      <c r="G8" s="682">
        <v>0.44538</v>
      </c>
      <c r="H8" s="371">
        <v>0.51561999999999997</v>
      </c>
      <c r="I8" s="371">
        <v>46.352895350000004</v>
      </c>
      <c r="J8" s="682">
        <v>7.9768714603010004E-3</v>
      </c>
    </row>
    <row r="9" spans="1:11" ht="30" customHeight="1">
      <c r="A9" s="222" t="s">
        <v>994</v>
      </c>
      <c r="B9" s="222" t="s">
        <v>1374</v>
      </c>
      <c r="C9" s="222" t="s">
        <v>545</v>
      </c>
      <c r="D9" s="371" t="s">
        <v>1044</v>
      </c>
      <c r="E9" s="682" t="s">
        <v>1044</v>
      </c>
      <c r="F9" s="458" t="s">
        <v>1044</v>
      </c>
      <c r="G9" s="682" t="s">
        <v>1044</v>
      </c>
      <c r="H9" s="371" t="s">
        <v>1044</v>
      </c>
      <c r="I9" s="371" t="s">
        <v>1044</v>
      </c>
      <c r="J9" s="682" t="s">
        <v>1044</v>
      </c>
    </row>
    <row r="10" spans="1:11" ht="30" customHeight="1">
      <c r="A10" s="222" t="s">
        <v>995</v>
      </c>
      <c r="B10" s="222" t="s">
        <v>1374</v>
      </c>
      <c r="C10" s="222" t="s">
        <v>546</v>
      </c>
      <c r="D10" s="371" t="s">
        <v>1044</v>
      </c>
      <c r="E10" s="682" t="s">
        <v>1044</v>
      </c>
      <c r="F10" s="458" t="s">
        <v>1044</v>
      </c>
      <c r="G10" s="682" t="s">
        <v>1044</v>
      </c>
      <c r="H10" s="371" t="s">
        <v>1044</v>
      </c>
      <c r="I10" s="371" t="s">
        <v>1044</v>
      </c>
      <c r="J10" s="682" t="s">
        <v>1044</v>
      </c>
    </row>
    <row r="11" spans="1:11" ht="30" customHeight="1">
      <c r="A11" s="222" t="s">
        <v>996</v>
      </c>
      <c r="B11" s="222" t="s">
        <v>1374</v>
      </c>
      <c r="C11" s="222" t="s">
        <v>547</v>
      </c>
      <c r="D11" s="371">
        <v>8.2601933899999995</v>
      </c>
      <c r="E11" s="682">
        <v>7.1000000000000004E-3</v>
      </c>
      <c r="F11" s="458">
        <v>1</v>
      </c>
      <c r="G11" s="682">
        <v>0.45</v>
      </c>
      <c r="H11" s="371">
        <v>2.5013700000000001</v>
      </c>
      <c r="I11" s="371">
        <v>7.0881444</v>
      </c>
      <c r="J11" s="682">
        <v>0.85810877154778098</v>
      </c>
    </row>
    <row r="12" spans="1:11" ht="30" customHeight="1">
      <c r="A12" s="222" t="s">
        <v>998</v>
      </c>
      <c r="B12" s="222" t="s">
        <v>1374</v>
      </c>
      <c r="C12" s="222" t="s">
        <v>548</v>
      </c>
      <c r="D12" s="371" t="s">
        <v>1044</v>
      </c>
      <c r="E12" s="682" t="s">
        <v>1044</v>
      </c>
      <c r="F12" s="458" t="s">
        <v>1044</v>
      </c>
      <c r="G12" s="682" t="s">
        <v>1044</v>
      </c>
      <c r="H12" s="371" t="s">
        <v>1044</v>
      </c>
      <c r="I12" s="371" t="s">
        <v>1044</v>
      </c>
      <c r="J12" s="682" t="s">
        <v>1044</v>
      </c>
    </row>
    <row r="13" spans="1:11" ht="30" customHeight="1">
      <c r="A13" s="222" t="s">
        <v>999</v>
      </c>
      <c r="B13" s="222" t="s">
        <v>1374</v>
      </c>
      <c r="C13" s="222" t="s">
        <v>549</v>
      </c>
      <c r="D13" s="371" t="s">
        <v>1044</v>
      </c>
      <c r="E13" s="682" t="s">
        <v>1044</v>
      </c>
      <c r="F13" s="458" t="s">
        <v>1044</v>
      </c>
      <c r="G13" s="682" t="s">
        <v>1044</v>
      </c>
      <c r="H13" s="371" t="s">
        <v>1044</v>
      </c>
      <c r="I13" s="371" t="s">
        <v>1044</v>
      </c>
      <c r="J13" s="682" t="s">
        <v>1044</v>
      </c>
    </row>
    <row r="14" spans="1:11" ht="30" customHeight="1">
      <c r="A14" s="222" t="s">
        <v>1000</v>
      </c>
      <c r="B14" s="222" t="s">
        <v>1374</v>
      </c>
      <c r="C14" s="222" t="s">
        <v>550</v>
      </c>
      <c r="D14" s="371" t="s">
        <v>1044</v>
      </c>
      <c r="E14" s="682" t="s">
        <v>1044</v>
      </c>
      <c r="F14" s="458" t="s">
        <v>1044</v>
      </c>
      <c r="G14" s="682" t="s">
        <v>1044</v>
      </c>
      <c r="H14" s="371" t="s">
        <v>1044</v>
      </c>
      <c r="I14" s="371" t="s">
        <v>1044</v>
      </c>
      <c r="J14" s="682" t="s">
        <v>1044</v>
      </c>
    </row>
    <row r="15" spans="1:11" ht="30" customHeight="1">
      <c r="A15" s="222" t="s">
        <v>1001</v>
      </c>
      <c r="B15" s="222" t="s">
        <v>1374</v>
      </c>
      <c r="C15" s="222" t="s">
        <v>551</v>
      </c>
      <c r="D15" s="371" t="s">
        <v>1044</v>
      </c>
      <c r="E15" s="682" t="s">
        <v>1044</v>
      </c>
      <c r="F15" s="458" t="s">
        <v>1044</v>
      </c>
      <c r="G15" s="682" t="s">
        <v>1044</v>
      </c>
      <c r="H15" s="371" t="s">
        <v>1044</v>
      </c>
      <c r="I15" s="371" t="s">
        <v>1044</v>
      </c>
      <c r="J15" s="682" t="s">
        <v>1044</v>
      </c>
    </row>
    <row r="16" spans="1:11" ht="30" customHeight="1">
      <c r="A16" s="222" t="s">
        <v>610</v>
      </c>
      <c r="B16" s="222" t="s">
        <v>1374</v>
      </c>
      <c r="C16" s="222" t="s">
        <v>1337</v>
      </c>
      <c r="D16" s="371">
        <v>5819.1718502200001</v>
      </c>
      <c r="E16" s="682">
        <v>6.0007328345000003E-5</v>
      </c>
      <c r="F16" s="458">
        <v>7</v>
      </c>
      <c r="G16" s="682">
        <v>0.44538655799389398</v>
      </c>
      <c r="H16" s="371">
        <v>0.51843873081709602</v>
      </c>
      <c r="I16" s="371">
        <v>53.441039750000002</v>
      </c>
      <c r="J16" s="682">
        <v>9.1836160078890006E-3</v>
      </c>
    </row>
    <row r="17" spans="1:11" ht="30" customHeight="1">
      <c r="A17" s="233" t="s">
        <v>611</v>
      </c>
      <c r="B17" s="1015" t="s">
        <v>612</v>
      </c>
      <c r="C17" s="1016"/>
      <c r="D17" s="761">
        <v>10140.905590190001</v>
      </c>
      <c r="E17" s="683" t="s">
        <v>1044</v>
      </c>
      <c r="F17" s="47">
        <v>1224</v>
      </c>
      <c r="G17" s="683" t="s">
        <v>1044</v>
      </c>
      <c r="H17" s="761">
        <v>0.73811774401877805</v>
      </c>
      <c r="I17" s="761">
        <v>975.7819751799999</v>
      </c>
      <c r="J17" s="683">
        <v>9.6222370527741005E-2</v>
      </c>
    </row>
    <row r="18" spans="1:11" ht="19.05" customHeight="1">
      <c r="A18" s="218"/>
      <c r="B18" s="218"/>
      <c r="C18" s="218"/>
    </row>
    <row r="19" spans="1:11" ht="19.05" customHeight="1">
      <c r="A19" s="476"/>
      <c r="B19" s="476"/>
      <c r="C19" s="476"/>
      <c r="D19" s="476"/>
      <c r="E19" s="254"/>
      <c r="F19" s="254"/>
      <c r="G19" s="254"/>
      <c r="H19" s="254"/>
      <c r="I19" s="254"/>
      <c r="J19" s="441" t="s">
        <v>993</v>
      </c>
      <c r="K19" s="132" t="s">
        <v>1385</v>
      </c>
    </row>
    <row r="20" spans="1:11" s="221" customFormat="1" ht="19.05" customHeight="1">
      <c r="A20" s="456"/>
      <c r="B20" s="456"/>
      <c r="C20" s="222"/>
      <c r="D20" s="222" t="s">
        <v>58</v>
      </c>
      <c r="E20" s="222" t="s">
        <v>57</v>
      </c>
      <c r="F20" s="222" t="s">
        <v>56</v>
      </c>
      <c r="G20" s="222" t="s">
        <v>59</v>
      </c>
      <c r="H20" s="222" t="s">
        <v>60</v>
      </c>
      <c r="I20" s="222" t="s">
        <v>107</v>
      </c>
      <c r="J20" s="222" t="s">
        <v>108</v>
      </c>
    </row>
    <row r="21" spans="1:11" s="221" customFormat="1" ht="46.2" customHeight="1">
      <c r="A21" s="457"/>
      <c r="B21" s="457"/>
      <c r="C21" s="222" t="s">
        <v>1324</v>
      </c>
      <c r="D21" s="224" t="s">
        <v>106</v>
      </c>
      <c r="E21" s="224" t="s">
        <v>1325</v>
      </c>
      <c r="F21" s="224" t="s">
        <v>538</v>
      </c>
      <c r="G21" s="224" t="s">
        <v>539</v>
      </c>
      <c r="H21" s="224" t="s">
        <v>1326</v>
      </c>
      <c r="I21" s="224" t="s">
        <v>512</v>
      </c>
      <c r="J21" s="224" t="s">
        <v>541</v>
      </c>
    </row>
    <row r="22" spans="1:11" ht="19.2" customHeight="1">
      <c r="A22" s="222" t="s">
        <v>730</v>
      </c>
      <c r="B22" s="222" t="s">
        <v>1375</v>
      </c>
      <c r="C22" s="222" t="s">
        <v>544</v>
      </c>
      <c r="D22" s="371">
        <v>2931.2635524499997</v>
      </c>
      <c r="E22" s="682">
        <v>7.5000004656500003E-4</v>
      </c>
      <c r="F22" s="458">
        <v>99</v>
      </c>
      <c r="G22" s="682">
        <v>0.30515002175766698</v>
      </c>
      <c r="H22" s="371">
        <v>0.91966023758590798</v>
      </c>
      <c r="I22" s="371">
        <v>461.09049594999999</v>
      </c>
      <c r="J22" s="682">
        <v>0.157300934459671</v>
      </c>
    </row>
    <row r="23" spans="1:11" ht="19.2" customHeight="1">
      <c r="A23" s="222" t="s">
        <v>994</v>
      </c>
      <c r="B23" s="222" t="s">
        <v>1375</v>
      </c>
      <c r="C23" s="222" t="s">
        <v>545</v>
      </c>
      <c r="D23" s="371">
        <v>300.08527341000001</v>
      </c>
      <c r="E23" s="682">
        <v>1.5100000000000001E-3</v>
      </c>
      <c r="F23" s="458">
        <v>27</v>
      </c>
      <c r="G23" s="682">
        <v>0.23476</v>
      </c>
      <c r="H23" s="371">
        <v>1.12723</v>
      </c>
      <c r="I23" s="371">
        <v>67.674026999999995</v>
      </c>
      <c r="J23" s="682">
        <v>0.225515988271968</v>
      </c>
    </row>
    <row r="24" spans="1:11" ht="19.2" customHeight="1">
      <c r="A24" s="222" t="s">
        <v>995</v>
      </c>
      <c r="B24" s="222" t="s">
        <v>1375</v>
      </c>
      <c r="C24" s="222" t="s">
        <v>546</v>
      </c>
      <c r="D24" s="371">
        <v>57.201657420000004</v>
      </c>
      <c r="E24" s="682">
        <v>3.2499999999999999E-3</v>
      </c>
      <c r="F24" s="458">
        <v>16</v>
      </c>
      <c r="G24" s="682">
        <v>0.45</v>
      </c>
      <c r="H24" s="371">
        <v>1.91167</v>
      </c>
      <c r="I24" s="371">
        <v>30.969767910000002</v>
      </c>
      <c r="J24" s="682">
        <v>0.54141382098959501</v>
      </c>
    </row>
    <row r="25" spans="1:11" ht="19.2" customHeight="1">
      <c r="A25" s="222" t="s">
        <v>996</v>
      </c>
      <c r="B25" s="222" t="s">
        <v>1375</v>
      </c>
      <c r="C25" s="222" t="s">
        <v>547</v>
      </c>
      <c r="D25" s="371" t="s">
        <v>1044</v>
      </c>
      <c r="E25" s="682" t="s">
        <v>1044</v>
      </c>
      <c r="F25" s="458" t="s">
        <v>1044</v>
      </c>
      <c r="G25" s="682" t="s">
        <v>1044</v>
      </c>
      <c r="H25" s="371" t="s">
        <v>1044</v>
      </c>
      <c r="I25" s="371" t="s">
        <v>1044</v>
      </c>
      <c r="J25" s="682" t="s">
        <v>1044</v>
      </c>
    </row>
    <row r="26" spans="1:11" ht="19.2" customHeight="1">
      <c r="A26" s="222" t="s">
        <v>998</v>
      </c>
      <c r="B26" s="222" t="s">
        <v>1375</v>
      </c>
      <c r="C26" s="222" t="s">
        <v>548</v>
      </c>
      <c r="D26" s="371">
        <v>8.4885972200000008</v>
      </c>
      <c r="E26" s="682">
        <v>9.4000000000000004E-3</v>
      </c>
      <c r="F26" s="458">
        <v>9</v>
      </c>
      <c r="G26" s="682">
        <v>0.45</v>
      </c>
      <c r="H26" s="371">
        <v>2.1720600000000001</v>
      </c>
      <c r="I26" s="371">
        <v>7.6978827000000001</v>
      </c>
      <c r="J26" s="682">
        <v>0.90684980075659705</v>
      </c>
    </row>
    <row r="27" spans="1:11" ht="19.2" customHeight="1">
      <c r="A27" s="222" t="s">
        <v>999</v>
      </c>
      <c r="B27" s="222" t="s">
        <v>1375</v>
      </c>
      <c r="C27" s="222" t="s">
        <v>549</v>
      </c>
      <c r="D27" s="371">
        <v>14.900475349999999</v>
      </c>
      <c r="E27" s="682">
        <v>4.9157757943608001E-2</v>
      </c>
      <c r="F27" s="458">
        <v>4</v>
      </c>
      <c r="G27" s="682">
        <v>7.4396189207419999E-2</v>
      </c>
      <c r="H27" s="371">
        <v>0.52787604623217599</v>
      </c>
      <c r="I27" s="371">
        <v>4.0109780800000001</v>
      </c>
      <c r="J27" s="682">
        <v>0.26918457185595801</v>
      </c>
    </row>
    <row r="28" spans="1:11" ht="19.2" customHeight="1">
      <c r="A28" s="222" t="s">
        <v>1000</v>
      </c>
      <c r="B28" s="222" t="s">
        <v>1375</v>
      </c>
      <c r="C28" s="222" t="s">
        <v>550</v>
      </c>
      <c r="D28" s="371">
        <v>3.7218330000000001E-2</v>
      </c>
      <c r="E28" s="682">
        <v>0.14476</v>
      </c>
      <c r="F28" s="458">
        <v>3</v>
      </c>
      <c r="G28" s="682">
        <v>0.45</v>
      </c>
      <c r="H28" s="371">
        <v>2.5013700000000001</v>
      </c>
      <c r="I28" s="371">
        <v>8.5644629999999999E-2</v>
      </c>
      <c r="J28" s="682">
        <v>2.3011410587202601</v>
      </c>
    </row>
    <row r="29" spans="1:11" ht="19.2" customHeight="1">
      <c r="A29" s="222" t="s">
        <v>1001</v>
      </c>
      <c r="B29" s="222" t="s">
        <v>1375</v>
      </c>
      <c r="C29" s="222" t="s">
        <v>551</v>
      </c>
      <c r="D29" s="371" t="s">
        <v>1044</v>
      </c>
      <c r="E29" s="682" t="s">
        <v>1044</v>
      </c>
      <c r="F29" s="458" t="s">
        <v>1044</v>
      </c>
      <c r="G29" s="682" t="s">
        <v>1044</v>
      </c>
      <c r="H29" s="371" t="s">
        <v>1044</v>
      </c>
      <c r="I29" s="371" t="s">
        <v>1044</v>
      </c>
      <c r="J29" s="682" t="s">
        <v>1044</v>
      </c>
    </row>
    <row r="30" spans="1:11" ht="19.2" customHeight="1">
      <c r="A30" s="222" t="s">
        <v>610</v>
      </c>
      <c r="B30" s="222" t="s">
        <v>1375</v>
      </c>
      <c r="C30" s="222" t="s">
        <v>1338</v>
      </c>
      <c r="D30" s="371">
        <v>3311.9767741799997</v>
      </c>
      <c r="E30" s="682">
        <v>1.103611739855E-3</v>
      </c>
      <c r="F30" s="458">
        <v>158</v>
      </c>
      <c r="G30" s="682">
        <v>0.30060870739642298</v>
      </c>
      <c r="H30" s="371">
        <v>0.95706552602575001</v>
      </c>
      <c r="I30" s="371">
        <v>571.52879626999993</v>
      </c>
      <c r="J30" s="682">
        <v>0.172564252477762</v>
      </c>
    </row>
    <row r="31" spans="1:11" ht="19.2" customHeight="1">
      <c r="A31" s="233" t="s">
        <v>611</v>
      </c>
      <c r="B31" s="1015" t="s">
        <v>612</v>
      </c>
      <c r="C31" s="1016"/>
      <c r="D31" s="761">
        <v>10140.905590190001</v>
      </c>
      <c r="E31" s="683" t="s">
        <v>1044</v>
      </c>
      <c r="F31" s="481">
        <v>1224</v>
      </c>
      <c r="G31" s="683" t="s">
        <v>1044</v>
      </c>
      <c r="H31" s="761">
        <v>0.73811774401877805</v>
      </c>
      <c r="I31" s="761">
        <v>975.7819751799999</v>
      </c>
      <c r="J31" s="683">
        <v>9.6222370527741005E-2</v>
      </c>
    </row>
    <row r="32" spans="1:11" ht="19.05" customHeight="1">
      <c r="A32" s="218"/>
      <c r="B32" s="477"/>
      <c r="C32" s="477"/>
      <c r="D32" s="478"/>
      <c r="E32" s="479"/>
      <c r="F32" s="480"/>
      <c r="G32" s="479"/>
      <c r="H32" s="478"/>
      <c r="I32" s="478"/>
      <c r="J32" s="479"/>
    </row>
    <row r="33" spans="1:11" ht="19.05" customHeight="1">
      <c r="A33" s="476"/>
      <c r="B33" s="476"/>
      <c r="C33" s="476"/>
      <c r="D33" s="476"/>
      <c r="E33" s="254"/>
      <c r="F33" s="254"/>
      <c r="G33" s="254"/>
      <c r="H33" s="254"/>
      <c r="I33" s="254"/>
      <c r="J33" s="441" t="s">
        <v>993</v>
      </c>
      <c r="K33" s="132" t="s">
        <v>1400</v>
      </c>
    </row>
    <row r="34" spans="1:11" s="221" customFormat="1" ht="18.600000000000001" customHeight="1">
      <c r="A34" s="456"/>
      <c r="B34" s="456"/>
      <c r="C34" s="222"/>
      <c r="D34" s="222" t="s">
        <v>58</v>
      </c>
      <c r="E34" s="222" t="s">
        <v>57</v>
      </c>
      <c r="F34" s="222" t="s">
        <v>56</v>
      </c>
      <c r="G34" s="222" t="s">
        <v>59</v>
      </c>
      <c r="H34" s="222" t="s">
        <v>60</v>
      </c>
      <c r="I34" s="222" t="s">
        <v>107</v>
      </c>
      <c r="J34" s="222" t="s">
        <v>108</v>
      </c>
    </row>
    <row r="35" spans="1:11" s="221" customFormat="1" ht="46.2" customHeight="1">
      <c r="A35" s="457"/>
      <c r="B35" s="457"/>
      <c r="C35" s="222" t="s">
        <v>1324</v>
      </c>
      <c r="D35" s="224" t="s">
        <v>106</v>
      </c>
      <c r="E35" s="224" t="s">
        <v>1325</v>
      </c>
      <c r="F35" s="224" t="s">
        <v>538</v>
      </c>
      <c r="G35" s="224" t="s">
        <v>539</v>
      </c>
      <c r="H35" s="224" t="s">
        <v>1326</v>
      </c>
      <c r="I35" s="224" t="s">
        <v>512</v>
      </c>
      <c r="J35" s="224" t="s">
        <v>541</v>
      </c>
    </row>
    <row r="36" spans="1:11" ht="19.2" customHeight="1">
      <c r="A36" s="222" t="s">
        <v>730</v>
      </c>
      <c r="B36" s="222" t="s">
        <v>1376</v>
      </c>
      <c r="C36" s="222" t="s">
        <v>544</v>
      </c>
      <c r="D36" s="371">
        <v>705.36719714999992</v>
      </c>
      <c r="E36" s="682">
        <v>9.5286170572199999E-4</v>
      </c>
      <c r="F36" s="458">
        <v>112</v>
      </c>
      <c r="G36" s="682">
        <v>0.199157562180967</v>
      </c>
      <c r="H36" s="371">
        <v>0.80393580740631998</v>
      </c>
      <c r="I36" s="371">
        <v>66.73300571</v>
      </c>
      <c r="J36" s="682">
        <v>9.4607469669176006E-2</v>
      </c>
    </row>
    <row r="37" spans="1:11" ht="19.2" customHeight="1">
      <c r="A37" s="222" t="s">
        <v>994</v>
      </c>
      <c r="B37" s="222" t="s">
        <v>1376</v>
      </c>
      <c r="C37" s="222" t="s">
        <v>545</v>
      </c>
      <c r="D37" s="371">
        <v>54.461928919999998</v>
      </c>
      <c r="E37" s="682">
        <v>2.2881569316040001E-3</v>
      </c>
      <c r="F37" s="458">
        <v>66</v>
      </c>
      <c r="G37" s="682">
        <v>0.45</v>
      </c>
      <c r="H37" s="371">
        <v>2.5013700000000001</v>
      </c>
      <c r="I37" s="371">
        <v>29.388910339999999</v>
      </c>
      <c r="J37" s="682">
        <v>0.53962301598185802</v>
      </c>
    </row>
    <row r="38" spans="1:11" ht="19.2" customHeight="1">
      <c r="A38" s="222" t="s">
        <v>995</v>
      </c>
      <c r="B38" s="222" t="s">
        <v>1376</v>
      </c>
      <c r="C38" s="222" t="s">
        <v>546</v>
      </c>
      <c r="D38" s="371">
        <v>57.656077470000007</v>
      </c>
      <c r="E38" s="682">
        <v>4.0821848995840002E-3</v>
      </c>
      <c r="F38" s="458">
        <v>127</v>
      </c>
      <c r="G38" s="682">
        <v>0.45</v>
      </c>
      <c r="H38" s="371">
        <v>2.5011382994081681</v>
      </c>
      <c r="I38" s="371">
        <v>42.160904089999995</v>
      </c>
      <c r="J38" s="682">
        <v>0.73124822117733301</v>
      </c>
    </row>
    <row r="39" spans="1:11" ht="19.2" customHeight="1">
      <c r="A39" s="222" t="s">
        <v>996</v>
      </c>
      <c r="B39" s="222" t="s">
        <v>1376</v>
      </c>
      <c r="C39" s="222" t="s">
        <v>547</v>
      </c>
      <c r="D39" s="371">
        <v>39.67479617</v>
      </c>
      <c r="E39" s="682">
        <v>7.027706082057E-3</v>
      </c>
      <c r="F39" s="458">
        <v>143</v>
      </c>
      <c r="G39" s="682">
        <v>0.45</v>
      </c>
      <c r="H39" s="371">
        <v>2.5013700000000001</v>
      </c>
      <c r="I39" s="371">
        <v>35.892241730000002</v>
      </c>
      <c r="J39" s="682">
        <v>0.90466102399638404</v>
      </c>
    </row>
    <row r="40" spans="1:11" ht="19.2" customHeight="1">
      <c r="A40" s="222" t="s">
        <v>998</v>
      </c>
      <c r="B40" s="222" t="s">
        <v>1376</v>
      </c>
      <c r="C40" s="222" t="s">
        <v>548</v>
      </c>
      <c r="D40" s="371">
        <v>113.82485941</v>
      </c>
      <c r="E40" s="682">
        <v>1.5214871623065E-2</v>
      </c>
      <c r="F40" s="458">
        <v>358</v>
      </c>
      <c r="G40" s="682">
        <v>0.414318311265436</v>
      </c>
      <c r="H40" s="371">
        <v>2.2992290967287912</v>
      </c>
      <c r="I40" s="371">
        <v>115.66795873000001</v>
      </c>
      <c r="J40" s="682">
        <v>1.0161924146408221</v>
      </c>
    </row>
    <row r="41" spans="1:11" ht="19.2" customHeight="1">
      <c r="A41" s="222" t="s">
        <v>999</v>
      </c>
      <c r="B41" s="222" t="s">
        <v>1376</v>
      </c>
      <c r="C41" s="222" t="s">
        <v>549</v>
      </c>
      <c r="D41" s="371">
        <v>25.731049299999999</v>
      </c>
      <c r="E41" s="682">
        <v>4.6405964792703001E-2</v>
      </c>
      <c r="F41" s="458">
        <v>159</v>
      </c>
      <c r="G41" s="682">
        <v>0.39063187519353898</v>
      </c>
      <c r="H41" s="371">
        <v>2.2316079640110522</v>
      </c>
      <c r="I41" s="371">
        <v>32.262465489999997</v>
      </c>
      <c r="J41" s="682">
        <v>1.253834039717922</v>
      </c>
    </row>
    <row r="42" spans="1:11" ht="19.2" customHeight="1">
      <c r="A42" s="222" t="s">
        <v>1000</v>
      </c>
      <c r="B42" s="222" t="s">
        <v>1376</v>
      </c>
      <c r="C42" s="222" t="s">
        <v>550</v>
      </c>
      <c r="D42" s="371">
        <v>11.337457329999999</v>
      </c>
      <c r="E42" s="682">
        <v>0.138244974509871</v>
      </c>
      <c r="F42" s="458">
        <v>55</v>
      </c>
      <c r="G42" s="682">
        <v>0.45</v>
      </c>
      <c r="H42" s="371">
        <v>2.5013700000000001</v>
      </c>
      <c r="I42" s="371">
        <v>28.706653070000002</v>
      </c>
      <c r="J42" s="682">
        <v>2.5320186206160571</v>
      </c>
    </row>
    <row r="43" spans="1:11" ht="19.2" customHeight="1">
      <c r="A43" s="222" t="s">
        <v>1001</v>
      </c>
      <c r="B43" s="222" t="s">
        <v>1376</v>
      </c>
      <c r="C43" s="222" t="s">
        <v>551</v>
      </c>
      <c r="D43" s="371">
        <v>1.70360004</v>
      </c>
      <c r="E43" s="682">
        <v>1</v>
      </c>
      <c r="F43" s="458">
        <v>39</v>
      </c>
      <c r="G43" s="682">
        <v>0.45</v>
      </c>
      <c r="H43" s="371">
        <v>2.5013700000000001</v>
      </c>
      <c r="I43" s="371" t="s">
        <v>1044</v>
      </c>
      <c r="J43" s="682" t="s">
        <v>1044</v>
      </c>
    </row>
    <row r="44" spans="1:11" ht="19.2" customHeight="1">
      <c r="A44" s="222" t="s">
        <v>610</v>
      </c>
      <c r="B44" s="222" t="s">
        <v>1376</v>
      </c>
      <c r="C44" s="222" t="s">
        <v>1339</v>
      </c>
      <c r="D44" s="371">
        <v>1009.7569657900001</v>
      </c>
      <c r="E44" s="682">
        <v>7.4352264864249997E-3</v>
      </c>
      <c r="F44" s="458">
        <v>1059</v>
      </c>
      <c r="G44" s="682">
        <v>0.269238588269753</v>
      </c>
      <c r="H44" s="371">
        <v>1.285951122541082</v>
      </c>
      <c r="I44" s="371">
        <v>350.81213916000002</v>
      </c>
      <c r="J44" s="682">
        <v>0.34742235116500197</v>
      </c>
    </row>
    <row r="45" spans="1:11" ht="19.2" customHeight="1">
      <c r="A45" s="233" t="s">
        <v>611</v>
      </c>
      <c r="B45" s="1015" t="s">
        <v>612</v>
      </c>
      <c r="C45" s="1016"/>
      <c r="D45" s="761">
        <v>10140.905590190001</v>
      </c>
      <c r="E45" s="683" t="s">
        <v>1044</v>
      </c>
      <c r="F45" s="481">
        <v>1224</v>
      </c>
      <c r="G45" s="683" t="s">
        <v>1044</v>
      </c>
      <c r="H45" s="761">
        <v>0.73811774401877805</v>
      </c>
      <c r="I45" s="761">
        <v>975.7819751799999</v>
      </c>
      <c r="J45" s="683">
        <v>9.6222370527741005E-2</v>
      </c>
    </row>
    <row r="46" spans="1:11" ht="18.600000000000001" customHeight="1"/>
    <row r="47" spans="1:11" ht="18.600000000000001" customHeight="1">
      <c r="A47" s="476"/>
      <c r="B47" s="476"/>
      <c r="C47" s="476"/>
      <c r="D47" s="476"/>
      <c r="E47" s="254"/>
      <c r="F47" s="254"/>
      <c r="G47" s="254"/>
      <c r="H47" s="254"/>
      <c r="I47" s="254"/>
      <c r="J47" s="441" t="s">
        <v>993</v>
      </c>
    </row>
    <row r="48" spans="1:11" ht="18.600000000000001" customHeight="1">
      <c r="A48" s="456"/>
      <c r="B48" s="456"/>
      <c r="C48" s="222"/>
      <c r="D48" s="222" t="s">
        <v>58</v>
      </c>
      <c r="E48" s="222" t="s">
        <v>57</v>
      </c>
      <c r="F48" s="222" t="s">
        <v>56</v>
      </c>
      <c r="G48" s="222" t="s">
        <v>59</v>
      </c>
      <c r="H48" s="222" t="s">
        <v>60</v>
      </c>
      <c r="I48" s="222" t="s">
        <v>107</v>
      </c>
      <c r="J48" s="222" t="s">
        <v>108</v>
      </c>
    </row>
    <row r="49" spans="1:11" ht="46.2" customHeight="1">
      <c r="A49" s="457"/>
      <c r="B49" s="457"/>
      <c r="C49" s="222" t="s">
        <v>1324</v>
      </c>
      <c r="D49" s="224" t="s">
        <v>106</v>
      </c>
      <c r="E49" s="224" t="s">
        <v>1325</v>
      </c>
      <c r="F49" s="224" t="s">
        <v>538</v>
      </c>
      <c r="G49" s="224" t="s">
        <v>539</v>
      </c>
      <c r="H49" s="224" t="s">
        <v>1326</v>
      </c>
      <c r="I49" s="224" t="s">
        <v>512</v>
      </c>
      <c r="J49" s="224" t="s">
        <v>541</v>
      </c>
    </row>
    <row r="50" spans="1:11" ht="19.2" customHeight="1">
      <c r="A50" s="222" t="s">
        <v>730</v>
      </c>
      <c r="B50" s="222" t="s">
        <v>1377</v>
      </c>
      <c r="C50" s="222" t="s">
        <v>544</v>
      </c>
      <c r="D50" s="49"/>
      <c r="E50" s="227"/>
      <c r="F50" s="458"/>
      <c r="G50" s="227"/>
      <c r="H50" s="49"/>
      <c r="I50" s="49"/>
      <c r="J50" s="227"/>
    </row>
    <row r="51" spans="1:11" ht="19.2" customHeight="1">
      <c r="A51" s="222" t="s">
        <v>994</v>
      </c>
      <c r="B51" s="222" t="s">
        <v>1377</v>
      </c>
      <c r="C51" s="222" t="s">
        <v>545</v>
      </c>
      <c r="D51" s="49"/>
      <c r="E51" s="227"/>
      <c r="F51" s="458"/>
      <c r="G51" s="227"/>
      <c r="H51" s="49"/>
      <c r="I51" s="49"/>
      <c r="J51" s="227"/>
    </row>
    <row r="52" spans="1:11" ht="19.2" customHeight="1">
      <c r="A52" s="222" t="s">
        <v>995</v>
      </c>
      <c r="B52" s="222" t="s">
        <v>1377</v>
      </c>
      <c r="C52" s="222" t="s">
        <v>546</v>
      </c>
      <c r="D52" s="49"/>
      <c r="E52" s="227"/>
      <c r="F52" s="458"/>
      <c r="G52" s="227"/>
      <c r="H52" s="49"/>
      <c r="I52" s="49"/>
      <c r="J52" s="227"/>
    </row>
    <row r="53" spans="1:11" ht="19.2" customHeight="1">
      <c r="A53" s="222" t="s">
        <v>996</v>
      </c>
      <c r="B53" s="222" t="s">
        <v>1377</v>
      </c>
      <c r="C53" s="222" t="s">
        <v>547</v>
      </c>
      <c r="D53" s="49"/>
      <c r="E53" s="227"/>
      <c r="F53" s="458"/>
      <c r="G53" s="227"/>
      <c r="H53" s="49"/>
      <c r="I53" s="49"/>
      <c r="J53" s="227"/>
    </row>
    <row r="54" spans="1:11" ht="19.2" customHeight="1">
      <c r="A54" s="222" t="s">
        <v>998</v>
      </c>
      <c r="B54" s="222" t="s">
        <v>1377</v>
      </c>
      <c r="C54" s="222" t="s">
        <v>548</v>
      </c>
      <c r="D54" s="49"/>
      <c r="E54" s="227"/>
      <c r="F54" s="458"/>
      <c r="G54" s="227"/>
      <c r="H54" s="49"/>
      <c r="I54" s="49"/>
      <c r="J54" s="227"/>
    </row>
    <row r="55" spans="1:11" ht="19.2" customHeight="1">
      <c r="A55" s="222" t="s">
        <v>999</v>
      </c>
      <c r="B55" s="222" t="s">
        <v>1377</v>
      </c>
      <c r="C55" s="222" t="s">
        <v>549</v>
      </c>
      <c r="D55" s="49"/>
      <c r="E55" s="227"/>
      <c r="F55" s="458"/>
      <c r="G55" s="227"/>
      <c r="H55" s="49"/>
      <c r="I55" s="49"/>
      <c r="J55" s="227"/>
    </row>
    <row r="56" spans="1:11" ht="19.2" customHeight="1">
      <c r="A56" s="222" t="s">
        <v>1000</v>
      </c>
      <c r="B56" s="222" t="s">
        <v>1377</v>
      </c>
      <c r="C56" s="222" t="s">
        <v>550</v>
      </c>
      <c r="D56" s="49"/>
      <c r="E56" s="227"/>
      <c r="F56" s="458"/>
      <c r="G56" s="227"/>
      <c r="H56" s="49"/>
      <c r="I56" s="49"/>
      <c r="J56" s="227"/>
    </row>
    <row r="57" spans="1:11" ht="19.2" customHeight="1">
      <c r="A57" s="222" t="s">
        <v>1001</v>
      </c>
      <c r="B57" s="222" t="s">
        <v>1377</v>
      </c>
      <c r="C57" s="222" t="s">
        <v>551</v>
      </c>
      <c r="D57" s="49"/>
      <c r="E57" s="227"/>
      <c r="F57" s="458"/>
      <c r="G57" s="227"/>
      <c r="H57" s="49"/>
      <c r="I57" s="49"/>
      <c r="J57" s="227"/>
    </row>
    <row r="58" spans="1:11" ht="19.2" customHeight="1">
      <c r="A58" s="222" t="s">
        <v>610</v>
      </c>
      <c r="B58" s="222" t="s">
        <v>1377</v>
      </c>
      <c r="C58" s="222" t="s">
        <v>1340</v>
      </c>
      <c r="D58" s="49"/>
      <c r="E58" s="227"/>
      <c r="F58" s="458"/>
      <c r="G58" s="227"/>
      <c r="H58" s="49"/>
      <c r="I58" s="49"/>
      <c r="J58" s="227"/>
    </row>
    <row r="59" spans="1:11" ht="19.2" customHeight="1">
      <c r="A59" s="233" t="s">
        <v>611</v>
      </c>
      <c r="B59" s="1015" t="s">
        <v>612</v>
      </c>
      <c r="C59" s="1016"/>
      <c r="D59" s="47"/>
      <c r="E59" s="267"/>
      <c r="F59" s="481"/>
      <c r="G59" s="267"/>
      <c r="H59" s="47"/>
      <c r="I59" s="47"/>
      <c r="J59" s="267"/>
    </row>
    <row r="60" spans="1:11" ht="19.2" customHeight="1"/>
    <row r="61" spans="1:11" ht="19.2" customHeight="1">
      <c r="A61" s="476"/>
      <c r="B61" s="476"/>
      <c r="C61" s="476"/>
      <c r="D61" s="476"/>
      <c r="E61" s="254"/>
      <c r="F61" s="254"/>
      <c r="G61" s="254"/>
      <c r="H61" s="254"/>
      <c r="I61" s="254"/>
      <c r="J61" s="441" t="s">
        <v>993</v>
      </c>
      <c r="K61" s="132" t="s">
        <v>1401</v>
      </c>
    </row>
    <row r="62" spans="1:11" ht="19.2" customHeight="1">
      <c r="A62" s="456"/>
      <c r="B62" s="456"/>
      <c r="C62" s="222"/>
      <c r="D62" s="222" t="s">
        <v>58</v>
      </c>
      <c r="E62" s="222" t="s">
        <v>57</v>
      </c>
      <c r="F62" s="222" t="s">
        <v>56</v>
      </c>
      <c r="G62" s="222" t="s">
        <v>59</v>
      </c>
      <c r="H62" s="222" t="s">
        <v>60</v>
      </c>
      <c r="I62" s="222" t="s">
        <v>107</v>
      </c>
      <c r="J62" s="222" t="s">
        <v>108</v>
      </c>
    </row>
    <row r="63" spans="1:11" ht="42" customHeight="1">
      <c r="A63" s="457"/>
      <c r="B63" s="457"/>
      <c r="C63" s="222" t="s">
        <v>1324</v>
      </c>
      <c r="D63" s="224" t="s">
        <v>106</v>
      </c>
      <c r="E63" s="224" t="s">
        <v>1325</v>
      </c>
      <c r="F63" s="224" t="s">
        <v>538</v>
      </c>
      <c r="G63" s="224" t="s">
        <v>539</v>
      </c>
      <c r="H63" s="224" t="s">
        <v>1326</v>
      </c>
      <c r="I63" s="224" t="s">
        <v>512</v>
      </c>
      <c r="J63" s="224" t="s">
        <v>541</v>
      </c>
    </row>
    <row r="64" spans="1:11" ht="19.2" customHeight="1">
      <c r="A64" s="222" t="s">
        <v>730</v>
      </c>
      <c r="B64" s="222" t="s">
        <v>1378</v>
      </c>
      <c r="C64" s="222" t="s">
        <v>544</v>
      </c>
      <c r="D64" s="371">
        <v>5.7696129999999998E-2</v>
      </c>
      <c r="E64" s="682">
        <v>4.6709492127100001E-4</v>
      </c>
      <c r="F64" s="458">
        <v>7</v>
      </c>
      <c r="G64" s="682">
        <v>0.84659639023795896</v>
      </c>
      <c r="H64" s="371" t="s">
        <v>1044</v>
      </c>
      <c r="I64" s="371">
        <v>5.4621299999999999E-3</v>
      </c>
      <c r="J64" s="682">
        <v>9.4670647754016998E-2</v>
      </c>
    </row>
    <row r="65" spans="1:10" ht="19.2" customHeight="1">
      <c r="A65" s="222" t="s">
        <v>994</v>
      </c>
      <c r="B65" s="222" t="s">
        <v>1378</v>
      </c>
      <c r="C65" s="222" t="s">
        <v>545</v>
      </c>
      <c r="D65" s="371">
        <v>0.29821201999999997</v>
      </c>
      <c r="E65" s="682">
        <v>1.798248784875E-3</v>
      </c>
      <c r="F65" s="458">
        <v>29</v>
      </c>
      <c r="G65" s="682">
        <v>0.51629311031124803</v>
      </c>
      <c r="H65" s="371" t="s">
        <v>1044</v>
      </c>
      <c r="I65" s="371">
        <v>6.0501730000000004E-2</v>
      </c>
      <c r="J65" s="682">
        <v>0.20288159410878201</v>
      </c>
    </row>
    <row r="66" spans="1:10" ht="19.2" customHeight="1">
      <c r="A66" s="222" t="s">
        <v>995</v>
      </c>
      <c r="B66" s="222" t="s">
        <v>1378</v>
      </c>
      <c r="C66" s="222" t="s">
        <v>546</v>
      </c>
      <c r="D66" s="371">
        <v>0.99689271000000002</v>
      </c>
      <c r="E66" s="682">
        <v>3.568601523327E-3</v>
      </c>
      <c r="F66" s="458">
        <v>57</v>
      </c>
      <c r="G66" s="682">
        <v>0.70414970141771804</v>
      </c>
      <c r="H66" s="371" t="s">
        <v>1044</v>
      </c>
      <c r="I66" s="371">
        <v>0.38160382999999998</v>
      </c>
      <c r="J66" s="682">
        <v>0.38279327973017302</v>
      </c>
    </row>
    <row r="67" spans="1:10" ht="19.2" customHeight="1">
      <c r="A67" s="222" t="s">
        <v>996</v>
      </c>
      <c r="B67" s="222" t="s">
        <v>1378</v>
      </c>
      <c r="C67" s="222" t="s">
        <v>547</v>
      </c>
      <c r="D67" s="371">
        <v>0.41944645000000003</v>
      </c>
      <c r="E67" s="682">
        <v>6.4200000000000004E-3</v>
      </c>
      <c r="F67" s="458">
        <v>37</v>
      </c>
      <c r="G67" s="682">
        <v>0.54898000000000002</v>
      </c>
      <c r="H67" s="371" t="s">
        <v>1044</v>
      </c>
      <c r="I67" s="371">
        <v>0.2010295</v>
      </c>
      <c r="J67" s="682">
        <v>0.479273337514241</v>
      </c>
    </row>
    <row r="68" spans="1:10" ht="19.2" customHeight="1">
      <c r="A68" s="222" t="s">
        <v>998</v>
      </c>
      <c r="B68" s="222" t="s">
        <v>1378</v>
      </c>
      <c r="C68" s="222" t="s">
        <v>548</v>
      </c>
      <c r="D68" s="371">
        <v>0.26881057000000003</v>
      </c>
      <c r="E68" s="682">
        <v>1.4276264614519999E-2</v>
      </c>
      <c r="F68" s="458">
        <v>26</v>
      </c>
      <c r="G68" s="682">
        <v>0.58929055934221597</v>
      </c>
      <c r="H68" s="371" t="s">
        <v>1044</v>
      </c>
      <c r="I68" s="371">
        <v>0.17956778000000001</v>
      </c>
      <c r="J68" s="682">
        <v>0.66800862778573</v>
      </c>
    </row>
    <row r="69" spans="1:10" ht="19.2" customHeight="1">
      <c r="A69" s="222" t="s">
        <v>999</v>
      </c>
      <c r="B69" s="222" t="s">
        <v>1378</v>
      </c>
      <c r="C69" s="222" t="s">
        <v>549</v>
      </c>
      <c r="D69" s="371">
        <v>0.39829630999999999</v>
      </c>
      <c r="E69" s="682">
        <v>5.2058428956823999E-2</v>
      </c>
      <c r="F69" s="458">
        <v>24</v>
      </c>
      <c r="G69" s="682">
        <v>0.62103462481286897</v>
      </c>
      <c r="H69" s="371" t="s">
        <v>1044</v>
      </c>
      <c r="I69" s="371">
        <v>0.36445349999999999</v>
      </c>
      <c r="J69" s="682">
        <v>0.91503107322284805</v>
      </c>
    </row>
    <row r="70" spans="1:10" ht="19.2" customHeight="1">
      <c r="A70" s="222" t="s">
        <v>1000</v>
      </c>
      <c r="B70" s="222" t="s">
        <v>1378</v>
      </c>
      <c r="C70" s="222" t="s">
        <v>550</v>
      </c>
      <c r="D70" s="371">
        <v>6.4514470000000004E-2</v>
      </c>
      <c r="E70" s="682">
        <v>0.304803332607398</v>
      </c>
      <c r="F70" s="458">
        <v>9</v>
      </c>
      <c r="G70" s="682">
        <v>0.63484002002806506</v>
      </c>
      <c r="H70" s="371" t="s">
        <v>1044</v>
      </c>
      <c r="I70" s="371">
        <v>8.6319260000000009E-2</v>
      </c>
      <c r="J70" s="682">
        <v>1.337982936231205</v>
      </c>
    </row>
    <row r="71" spans="1:10" ht="19.2" customHeight="1">
      <c r="A71" s="222" t="s">
        <v>1001</v>
      </c>
      <c r="B71" s="222" t="s">
        <v>1378</v>
      </c>
      <c r="C71" s="222" t="s">
        <v>551</v>
      </c>
      <c r="D71" s="371" t="s">
        <v>1044</v>
      </c>
      <c r="E71" s="682" t="s">
        <v>1044</v>
      </c>
      <c r="F71" s="458" t="s">
        <v>1044</v>
      </c>
      <c r="G71" s="682" t="s">
        <v>1044</v>
      </c>
      <c r="H71" s="371" t="s">
        <v>1044</v>
      </c>
      <c r="I71" s="371" t="s">
        <v>1044</v>
      </c>
      <c r="J71" s="682" t="s">
        <v>1044</v>
      </c>
    </row>
    <row r="72" spans="1:10" ht="19.2" customHeight="1">
      <c r="A72" s="222" t="s">
        <v>610</v>
      </c>
      <c r="B72" s="222" t="s">
        <v>1378</v>
      </c>
      <c r="C72" s="222" t="s">
        <v>1340</v>
      </c>
      <c r="D72" s="371">
        <v>2.5038686600000002</v>
      </c>
      <c r="E72" s="682">
        <v>2.0388483343292001E-2</v>
      </c>
      <c r="F72" s="458">
        <v>189</v>
      </c>
      <c r="G72" s="682">
        <v>0.63172613094019103</v>
      </c>
      <c r="H72" s="371" t="s">
        <v>1044</v>
      </c>
      <c r="I72" s="371">
        <v>1.27893773</v>
      </c>
      <c r="J72" s="682">
        <v>1</v>
      </c>
    </row>
    <row r="73" spans="1:10" ht="19.2" customHeight="1">
      <c r="A73" s="233" t="s">
        <v>611</v>
      </c>
      <c r="B73" s="1015" t="s">
        <v>612</v>
      </c>
      <c r="C73" s="1016"/>
      <c r="D73" s="761">
        <v>2.5038686600000002</v>
      </c>
      <c r="E73" s="683" t="s">
        <v>1044</v>
      </c>
      <c r="F73" s="481">
        <v>189</v>
      </c>
      <c r="G73" s="683" t="s">
        <v>1044</v>
      </c>
      <c r="H73" s="761" t="s">
        <v>1044</v>
      </c>
      <c r="I73" s="761">
        <v>1.27893773</v>
      </c>
      <c r="J73" s="683">
        <v>0.51078466646489395</v>
      </c>
    </row>
  </sheetData>
  <mergeCells count="5">
    <mergeCell ref="B17:C17"/>
    <mergeCell ref="B31:C31"/>
    <mergeCell ref="B45:C45"/>
    <mergeCell ref="B59:C59"/>
    <mergeCell ref="B73:C73"/>
  </mergeCells>
  <hyperlinks>
    <hyperlink ref="A1" location="Index!B5" display="&lt;- back" xr:uid="{F8FAD050-7D2F-4A82-A6E5-63102D767202}"/>
  </hyperlinks>
  <pageMargins left="0.7" right="0.7" top="0.75" bottom="0.75" header="0.3" footer="0.3"/>
  <pageSetup paperSize="9" scale="4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64BCD-8CD2-47DC-9B3B-123470A6D730}">
  <sheetPr>
    <pageSetUpPr fitToPage="1"/>
  </sheetPr>
  <dimension ref="A1:J18"/>
  <sheetViews>
    <sheetView showGridLines="0" zoomScale="80" zoomScaleNormal="80" workbookViewId="0"/>
  </sheetViews>
  <sheetFormatPr defaultRowHeight="13.2"/>
  <cols>
    <col min="1" max="1" width="10.88671875" style="132" customWidth="1"/>
    <col min="2" max="2" width="28" style="132" customWidth="1"/>
    <col min="3" max="10" width="21.88671875" style="132" customWidth="1"/>
    <col min="11" max="16384" width="8.88671875" style="132"/>
  </cols>
  <sheetData>
    <row r="1" spans="1:10">
      <c r="A1" s="38" t="s">
        <v>991</v>
      </c>
    </row>
    <row r="3" spans="1:10" ht="24" customHeight="1">
      <c r="A3" s="83" t="s">
        <v>1327</v>
      </c>
      <c r="B3" s="52"/>
    </row>
    <row r="4" spans="1:10" ht="19.05" customHeight="1">
      <c r="B4" s="444"/>
    </row>
    <row r="5" spans="1:10" ht="19.05" customHeight="1">
      <c r="C5" s="460"/>
      <c r="D5" s="220"/>
      <c r="E5" s="220"/>
      <c r="F5" s="220"/>
      <c r="G5" s="220"/>
      <c r="H5" s="220"/>
      <c r="I5" s="220"/>
      <c r="J5" s="461" t="s">
        <v>993</v>
      </c>
    </row>
    <row r="6" spans="1:10" ht="19.05" customHeight="1">
      <c r="C6" s="248" t="s">
        <v>58</v>
      </c>
      <c r="D6" s="222" t="s">
        <v>57</v>
      </c>
      <c r="E6" s="222" t="s">
        <v>56</v>
      </c>
      <c r="F6" s="222" t="s">
        <v>59</v>
      </c>
      <c r="G6" s="222" t="s">
        <v>60</v>
      </c>
      <c r="H6" s="222" t="s">
        <v>107</v>
      </c>
      <c r="I6" s="222" t="s">
        <v>108</v>
      </c>
      <c r="J6" s="222" t="s">
        <v>109</v>
      </c>
    </row>
    <row r="7" spans="1:10" s="221" customFormat="1" ht="19.05" customHeight="1">
      <c r="B7" s="482"/>
      <c r="C7" s="1017" t="s">
        <v>613</v>
      </c>
      <c r="D7" s="1017"/>
      <c r="E7" s="1017"/>
      <c r="F7" s="1017"/>
      <c r="G7" s="1017" t="s">
        <v>614</v>
      </c>
      <c r="H7" s="1017"/>
      <c r="I7" s="1017"/>
      <c r="J7" s="1017"/>
    </row>
    <row r="8" spans="1:10" s="221" customFormat="1" ht="19.05" customHeight="1">
      <c r="A8" s="483"/>
      <c r="B8" s="923" t="s">
        <v>615</v>
      </c>
      <c r="C8" s="1017" t="s">
        <v>616</v>
      </c>
      <c r="D8" s="1017"/>
      <c r="E8" s="1017" t="s">
        <v>617</v>
      </c>
      <c r="F8" s="1017"/>
      <c r="G8" s="920" t="s">
        <v>616</v>
      </c>
      <c r="H8" s="922"/>
      <c r="I8" s="1017" t="s">
        <v>617</v>
      </c>
      <c r="J8" s="1017"/>
    </row>
    <row r="9" spans="1:10" s="221" customFormat="1" ht="19.05" customHeight="1">
      <c r="A9" s="484"/>
      <c r="B9" s="986"/>
      <c r="C9" s="222" t="s">
        <v>618</v>
      </c>
      <c r="D9" s="222" t="s">
        <v>619</v>
      </c>
      <c r="E9" s="222" t="s">
        <v>618</v>
      </c>
      <c r="F9" s="222" t="s">
        <v>619</v>
      </c>
      <c r="G9" s="222" t="s">
        <v>618</v>
      </c>
      <c r="H9" s="222" t="s">
        <v>619</v>
      </c>
      <c r="I9" s="222" t="s">
        <v>618</v>
      </c>
      <c r="J9" s="222" t="s">
        <v>619</v>
      </c>
    </row>
    <row r="10" spans="1:10" ht="19.05" customHeight="1">
      <c r="A10" s="222" t="s">
        <v>730</v>
      </c>
      <c r="B10" s="242" t="s">
        <v>620</v>
      </c>
      <c r="C10" s="371" t="s">
        <v>1044</v>
      </c>
      <c r="D10" s="371">
        <v>400.88678887999998</v>
      </c>
      <c r="E10" s="371">
        <v>25.07</v>
      </c>
      <c r="F10" s="371">
        <v>1177.3494907100001</v>
      </c>
      <c r="G10" s="371" t="s">
        <v>1044</v>
      </c>
      <c r="H10" s="371">
        <v>259.80621638000002</v>
      </c>
      <c r="I10" s="371" t="s">
        <v>1044</v>
      </c>
      <c r="J10" s="371">
        <v>5691.1671873199994</v>
      </c>
    </row>
    <row r="11" spans="1:10" ht="19.05" customHeight="1">
      <c r="A11" s="222" t="s">
        <v>994</v>
      </c>
      <c r="B11" s="242" t="s">
        <v>621</v>
      </c>
      <c r="C11" s="371" t="s">
        <v>1044</v>
      </c>
      <c r="D11" s="371">
        <v>204.55126311000001</v>
      </c>
      <c r="E11" s="371">
        <v>23.373223639999999</v>
      </c>
      <c r="F11" s="371">
        <v>20.344407359999998</v>
      </c>
      <c r="G11" s="371" t="s">
        <v>1044</v>
      </c>
      <c r="H11" s="371">
        <v>187.197</v>
      </c>
      <c r="I11" s="371" t="s">
        <v>1044</v>
      </c>
      <c r="J11" s="371">
        <v>16963.46613714</v>
      </c>
    </row>
    <row r="12" spans="1:10" ht="19.05" customHeight="1">
      <c r="A12" s="222" t="s">
        <v>995</v>
      </c>
      <c r="B12" s="242" t="s">
        <v>622</v>
      </c>
      <c r="C12" s="371" t="s">
        <v>1044</v>
      </c>
      <c r="D12" s="371" t="s">
        <v>1044</v>
      </c>
      <c r="E12" s="371">
        <v>38.715702649999997</v>
      </c>
      <c r="F12" s="371" t="s">
        <v>1044</v>
      </c>
      <c r="G12" s="371" t="s">
        <v>1044</v>
      </c>
      <c r="H12" s="371">
        <v>5.5588666199999999</v>
      </c>
      <c r="I12" s="371" t="s">
        <v>1044</v>
      </c>
      <c r="J12" s="371">
        <v>112.75937997</v>
      </c>
    </row>
    <row r="13" spans="1:10" ht="19.05" customHeight="1">
      <c r="A13" s="222" t="s">
        <v>996</v>
      </c>
      <c r="B13" s="242" t="s">
        <v>623</v>
      </c>
      <c r="C13" s="371" t="s">
        <v>1044</v>
      </c>
      <c r="D13" s="371">
        <v>7.13623751</v>
      </c>
      <c r="E13" s="371">
        <v>158.20690024999999</v>
      </c>
      <c r="F13" s="371">
        <v>4.5491553899999992</v>
      </c>
      <c r="G13" s="371" t="s">
        <v>1044</v>
      </c>
      <c r="H13" s="371">
        <v>21720.619387450002</v>
      </c>
      <c r="I13" s="371" t="s">
        <v>1044</v>
      </c>
      <c r="J13" s="371">
        <v>168.73906491</v>
      </c>
    </row>
    <row r="14" spans="1:10" ht="19.05" customHeight="1">
      <c r="A14" s="222" t="s">
        <v>998</v>
      </c>
      <c r="B14" s="242" t="s">
        <v>624</v>
      </c>
      <c r="C14" s="371" t="s">
        <v>1044</v>
      </c>
      <c r="D14" s="371" t="s">
        <v>1044</v>
      </c>
      <c r="E14" s="371" t="s">
        <v>1044</v>
      </c>
      <c r="F14" s="371" t="s">
        <v>1044</v>
      </c>
      <c r="G14" s="371" t="s">
        <v>1044</v>
      </c>
      <c r="H14" s="371" t="s">
        <v>1044</v>
      </c>
      <c r="I14" s="371" t="s">
        <v>1044</v>
      </c>
      <c r="J14" s="371" t="s">
        <v>1044</v>
      </c>
    </row>
    <row r="15" spans="1:10" ht="19.05" customHeight="1">
      <c r="A15" s="222" t="s">
        <v>999</v>
      </c>
      <c r="B15" s="242" t="s">
        <v>625</v>
      </c>
      <c r="C15" s="371" t="s">
        <v>1044</v>
      </c>
      <c r="D15" s="371" t="s">
        <v>1044</v>
      </c>
      <c r="E15" s="371">
        <v>411.82812772000005</v>
      </c>
      <c r="F15" s="371">
        <v>101.58319376999999</v>
      </c>
      <c r="G15" s="371" t="s">
        <v>1044</v>
      </c>
      <c r="H15" s="371">
        <v>709.05858483999998</v>
      </c>
      <c r="I15" s="371" t="s">
        <v>1044</v>
      </c>
      <c r="J15" s="371">
        <v>792.89326415999994</v>
      </c>
    </row>
    <row r="16" spans="1:10" ht="19.05" customHeight="1">
      <c r="A16" s="222" t="s">
        <v>1000</v>
      </c>
      <c r="B16" s="242" t="s">
        <v>626</v>
      </c>
      <c r="C16" s="371" t="s">
        <v>1044</v>
      </c>
      <c r="D16" s="371" t="s">
        <v>1044</v>
      </c>
      <c r="E16" s="371" t="s">
        <v>1044</v>
      </c>
      <c r="F16" s="371" t="s">
        <v>1044</v>
      </c>
      <c r="G16" s="371" t="s">
        <v>1044</v>
      </c>
      <c r="H16" s="371" t="s">
        <v>1044</v>
      </c>
      <c r="I16" s="371" t="s">
        <v>1044</v>
      </c>
      <c r="J16" s="371" t="s">
        <v>1044</v>
      </c>
    </row>
    <row r="17" spans="1:10" ht="19.05" customHeight="1">
      <c r="A17" s="222" t="s">
        <v>1001</v>
      </c>
      <c r="B17" s="242" t="s">
        <v>627</v>
      </c>
      <c r="C17" s="371" t="s">
        <v>1044</v>
      </c>
      <c r="D17" s="371" t="s">
        <v>1044</v>
      </c>
      <c r="E17" s="371" t="s">
        <v>1044</v>
      </c>
      <c r="F17" s="371" t="s">
        <v>1044</v>
      </c>
      <c r="G17" s="371" t="s">
        <v>1044</v>
      </c>
      <c r="H17" s="371">
        <v>18679.126430910001</v>
      </c>
      <c r="I17" s="371" t="s">
        <v>1044</v>
      </c>
      <c r="J17" s="371">
        <v>5112.3753692500004</v>
      </c>
    </row>
    <row r="18" spans="1:10" s="221" customFormat="1" ht="19.05" customHeight="1">
      <c r="A18" s="233" t="s">
        <v>1002</v>
      </c>
      <c r="B18" s="259" t="s">
        <v>26</v>
      </c>
      <c r="C18" s="761" t="s">
        <v>1044</v>
      </c>
      <c r="D18" s="761">
        <v>612.57428949999996</v>
      </c>
      <c r="E18" s="761">
        <v>657.19395425999994</v>
      </c>
      <c r="F18" s="761">
        <v>1303.82624723</v>
      </c>
      <c r="G18" s="761" t="s">
        <v>1044</v>
      </c>
      <c r="H18" s="761">
        <v>41561.366486200001</v>
      </c>
      <c r="I18" s="761" t="s">
        <v>1044</v>
      </c>
      <c r="J18" s="761">
        <v>28841.400402750001</v>
      </c>
    </row>
  </sheetData>
  <mergeCells count="7">
    <mergeCell ref="B8:B9"/>
    <mergeCell ref="C7:F7"/>
    <mergeCell ref="G7:J7"/>
    <mergeCell ref="C8:D8"/>
    <mergeCell ref="E8:F8"/>
    <mergeCell ref="G8:H8"/>
    <mergeCell ref="I8:J8"/>
  </mergeCells>
  <hyperlinks>
    <hyperlink ref="A1" location="Index!B5" display="&lt;- back" xr:uid="{1E245E9F-CFF5-4158-AB4C-29717D03D35E}"/>
  </hyperlinks>
  <pageMargins left="0.7" right="0.7" top="0.75" bottom="0.75" header="0.3" footer="0.3"/>
  <pageSetup paperSize="9" scale="3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6F1E4-0082-48F7-8EDB-D21D48340AFC}">
  <sheetPr>
    <pageSetUpPr fitToPage="1"/>
  </sheetPr>
  <dimension ref="A1:D17"/>
  <sheetViews>
    <sheetView showGridLines="0" zoomScale="80" zoomScaleNormal="80" workbookViewId="0"/>
  </sheetViews>
  <sheetFormatPr defaultRowHeight="13.2"/>
  <cols>
    <col min="1" max="1" width="10.88671875" style="132" customWidth="1"/>
    <col min="2" max="2" width="43.77734375" style="132" customWidth="1"/>
    <col min="3" max="4" width="21.88671875" style="132" customWidth="1"/>
    <col min="5" max="16384" width="8.88671875" style="132"/>
  </cols>
  <sheetData>
    <row r="1" spans="1:4">
      <c r="A1" s="38" t="s">
        <v>991</v>
      </c>
    </row>
    <row r="3" spans="1:4" ht="24" customHeight="1">
      <c r="A3" s="83" t="s">
        <v>1328</v>
      </c>
      <c r="B3" s="52"/>
    </row>
    <row r="4" spans="1:4" ht="19.05" customHeight="1">
      <c r="A4" s="52"/>
      <c r="B4" s="52"/>
    </row>
    <row r="5" spans="1:4" ht="19.05" customHeight="1">
      <c r="B5" s="219"/>
      <c r="C5" s="254"/>
      <c r="D5" s="441" t="s">
        <v>993</v>
      </c>
    </row>
    <row r="6" spans="1:4" ht="19.05" customHeight="1">
      <c r="B6" s="219"/>
      <c r="C6" s="222" t="s">
        <v>58</v>
      </c>
      <c r="D6" s="222" t="s">
        <v>57</v>
      </c>
    </row>
    <row r="7" spans="1:4" ht="37.200000000000003" customHeight="1">
      <c r="A7" s="220"/>
      <c r="B7" s="462"/>
      <c r="C7" s="459" t="s">
        <v>1329</v>
      </c>
      <c r="D7" s="233" t="s">
        <v>1330</v>
      </c>
    </row>
    <row r="8" spans="1:4" ht="19.05" customHeight="1">
      <c r="A8" s="1015" t="s">
        <v>628</v>
      </c>
      <c r="B8" s="1016"/>
      <c r="C8" s="485"/>
      <c r="D8" s="485"/>
    </row>
    <row r="9" spans="1:4" ht="19.05" customHeight="1">
      <c r="A9" s="222" t="s">
        <v>730</v>
      </c>
      <c r="B9" s="243" t="s">
        <v>629</v>
      </c>
      <c r="C9" s="762">
        <v>108.0850066</v>
      </c>
      <c r="D9" s="371">
        <v>53.95</v>
      </c>
    </row>
    <row r="10" spans="1:4" ht="19.05" customHeight="1">
      <c r="A10" s="222" t="s">
        <v>994</v>
      </c>
      <c r="B10" s="243" t="s">
        <v>630</v>
      </c>
      <c r="C10" s="762">
        <v>231</v>
      </c>
      <c r="D10" s="371">
        <v>99</v>
      </c>
    </row>
    <row r="11" spans="1:4" ht="19.05" customHeight="1">
      <c r="A11" s="222" t="s">
        <v>995</v>
      </c>
      <c r="B11" s="243" t="s">
        <v>631</v>
      </c>
      <c r="C11" s="762" t="s">
        <v>1044</v>
      </c>
      <c r="D11" s="371" t="s">
        <v>1044</v>
      </c>
    </row>
    <row r="12" spans="1:4" ht="19.05" customHeight="1">
      <c r="A12" s="222" t="s">
        <v>996</v>
      </c>
      <c r="B12" s="243" t="s">
        <v>632</v>
      </c>
      <c r="C12" s="762" t="s">
        <v>1044</v>
      </c>
      <c r="D12" s="371" t="s">
        <v>1044</v>
      </c>
    </row>
    <row r="13" spans="1:4" ht="19.05" customHeight="1">
      <c r="A13" s="222" t="s">
        <v>998</v>
      </c>
      <c r="B13" s="243" t="s">
        <v>633</v>
      </c>
      <c r="C13" s="762" t="s">
        <v>1044</v>
      </c>
      <c r="D13" s="371" t="s">
        <v>1044</v>
      </c>
    </row>
    <row r="14" spans="1:4" ht="19.05" customHeight="1">
      <c r="A14" s="222" t="s">
        <v>999</v>
      </c>
      <c r="B14" s="245" t="s">
        <v>634</v>
      </c>
      <c r="C14" s="763">
        <v>339.08500660000004</v>
      </c>
      <c r="D14" s="763">
        <v>152.94999999999999</v>
      </c>
    </row>
    <row r="15" spans="1:4" ht="19.05" customHeight="1">
      <c r="A15" s="1015" t="s">
        <v>1331</v>
      </c>
      <c r="B15" s="1018"/>
      <c r="C15" s="471"/>
      <c r="D15" s="471"/>
    </row>
    <row r="16" spans="1:4" ht="19.05" customHeight="1">
      <c r="A16" s="222" t="s">
        <v>1000</v>
      </c>
      <c r="B16" s="243" t="s">
        <v>635</v>
      </c>
      <c r="C16" s="762">
        <v>0.34175864</v>
      </c>
      <c r="D16" s="371">
        <v>5.19097601</v>
      </c>
    </row>
    <row r="17" spans="1:4" ht="19.05" customHeight="1">
      <c r="A17" s="222" t="s">
        <v>1001</v>
      </c>
      <c r="B17" s="243" t="s">
        <v>636</v>
      </c>
      <c r="C17" s="762">
        <v>-16.259680809999999</v>
      </c>
      <c r="D17" s="371" t="s">
        <v>1044</v>
      </c>
    </row>
  </sheetData>
  <mergeCells count="2">
    <mergeCell ref="A8:B8"/>
    <mergeCell ref="A15:B15"/>
  </mergeCells>
  <hyperlinks>
    <hyperlink ref="A1" location="Index!B5" display="&lt;- back" xr:uid="{28C86393-0F37-4B3F-9262-8326100F5ECF}"/>
  </hyperlinks>
  <pageMargins left="0.7" right="0.7" top="0.75" bottom="0.75" header="0.3" footer="0.3"/>
  <pageSetup paperSize="9" scale="8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550B8-E4A6-4908-9CA6-6A5644C2BF1D}">
  <sheetPr>
    <pageSetUpPr fitToPage="1"/>
  </sheetPr>
  <dimension ref="A1:D27"/>
  <sheetViews>
    <sheetView showGridLines="0" topLeftCell="A3" zoomScale="80" zoomScaleNormal="80" workbookViewId="0"/>
  </sheetViews>
  <sheetFormatPr defaultRowHeight="13.2"/>
  <cols>
    <col min="1" max="1" width="10.88671875" style="132" customWidth="1"/>
    <col min="2" max="2" width="81.44140625" style="132" customWidth="1"/>
    <col min="3" max="4" width="21.88671875" style="132" customWidth="1"/>
    <col min="5" max="16384" width="8.88671875" style="132"/>
  </cols>
  <sheetData>
    <row r="1" spans="1:4">
      <c r="A1" s="38" t="s">
        <v>991</v>
      </c>
    </row>
    <row r="3" spans="1:4" ht="24" customHeight="1">
      <c r="A3" s="83" t="s">
        <v>1332</v>
      </c>
      <c r="B3" s="52"/>
      <c r="C3" s="217"/>
      <c r="D3" s="217"/>
    </row>
    <row r="4" spans="1:4" ht="13.2" customHeight="1">
      <c r="A4" s="218"/>
      <c r="B4" s="218"/>
      <c r="C4" s="217"/>
      <c r="D4" s="217"/>
    </row>
    <row r="5" spans="1:4" ht="19.05" customHeight="1">
      <c r="A5" s="254"/>
      <c r="B5" s="254"/>
      <c r="C5" s="254"/>
      <c r="D5" s="441" t="s">
        <v>993</v>
      </c>
    </row>
    <row r="6" spans="1:4" ht="19.05" customHeight="1">
      <c r="A6" s="254"/>
      <c r="B6" s="254"/>
      <c r="C6" s="222" t="s">
        <v>58</v>
      </c>
      <c r="D6" s="222" t="s">
        <v>57</v>
      </c>
    </row>
    <row r="7" spans="1:4" s="221" customFormat="1" ht="37.200000000000003" customHeight="1">
      <c r="A7" s="451"/>
      <c r="B7" s="463"/>
      <c r="C7" s="222" t="s">
        <v>638</v>
      </c>
      <c r="D7" s="222" t="s">
        <v>512</v>
      </c>
    </row>
    <row r="8" spans="1:4" ht="19.05" customHeight="1">
      <c r="A8" s="233" t="s">
        <v>730</v>
      </c>
      <c r="B8" s="240" t="s">
        <v>639</v>
      </c>
      <c r="C8" s="453"/>
      <c r="D8" s="371">
        <v>8.7162250299999986</v>
      </c>
    </row>
    <row r="9" spans="1:4" ht="18.600000000000001" customHeight="1">
      <c r="A9" s="222" t="s">
        <v>994</v>
      </c>
      <c r="B9" s="236" t="s">
        <v>640</v>
      </c>
      <c r="C9" s="762">
        <v>88.465998569999996</v>
      </c>
      <c r="D9" s="371">
        <v>1.76931997</v>
      </c>
    </row>
    <row r="10" spans="1:4" ht="19.05" customHeight="1">
      <c r="A10" s="222" t="s">
        <v>995</v>
      </c>
      <c r="B10" s="486" t="s">
        <v>1333</v>
      </c>
      <c r="C10" s="371">
        <v>83.726504910000003</v>
      </c>
      <c r="D10" s="371">
        <v>1.6745301000000001</v>
      </c>
    </row>
    <row r="11" spans="1:4" ht="19.05" customHeight="1">
      <c r="A11" s="222" t="s">
        <v>996</v>
      </c>
      <c r="B11" s="486" t="s">
        <v>1334</v>
      </c>
      <c r="C11" s="371">
        <v>4.7394936599999999</v>
      </c>
      <c r="D11" s="371">
        <v>9.4789869999999998E-2</v>
      </c>
    </row>
    <row r="12" spans="1:4" ht="19.05" customHeight="1">
      <c r="A12" s="222" t="s">
        <v>998</v>
      </c>
      <c r="B12" s="486" t="s">
        <v>1335</v>
      </c>
      <c r="C12" s="371" t="s">
        <v>1044</v>
      </c>
      <c r="D12" s="49" t="s">
        <v>1044</v>
      </c>
    </row>
    <row r="13" spans="1:4" ht="19.05" customHeight="1">
      <c r="A13" s="222" t="s">
        <v>999</v>
      </c>
      <c r="B13" s="486" t="s">
        <v>1336</v>
      </c>
      <c r="C13" s="371" t="s">
        <v>1044</v>
      </c>
      <c r="D13" s="49" t="s">
        <v>1044</v>
      </c>
    </row>
    <row r="14" spans="1:4" ht="19.05" customHeight="1">
      <c r="A14" s="222" t="s">
        <v>1000</v>
      </c>
      <c r="B14" s="236" t="s">
        <v>641</v>
      </c>
      <c r="C14" s="762">
        <v>653.62395426</v>
      </c>
      <c r="D14" s="453"/>
    </row>
    <row r="15" spans="1:4" ht="19.05" customHeight="1">
      <c r="A15" s="222" t="s">
        <v>1001</v>
      </c>
      <c r="B15" s="236" t="s">
        <v>642</v>
      </c>
      <c r="C15" s="762" t="s">
        <v>1044</v>
      </c>
      <c r="D15" s="49" t="s">
        <v>1044</v>
      </c>
    </row>
    <row r="16" spans="1:4" ht="19.05" customHeight="1">
      <c r="A16" s="222" t="s">
        <v>1002</v>
      </c>
      <c r="B16" s="236" t="s">
        <v>643</v>
      </c>
      <c r="C16" s="762">
        <v>32.40235749</v>
      </c>
      <c r="D16" s="371">
        <v>6.9469050599999997</v>
      </c>
    </row>
    <row r="17" spans="1:4" ht="19.05" customHeight="1">
      <c r="A17" s="222" t="s">
        <v>1003</v>
      </c>
      <c r="B17" s="236" t="s">
        <v>644</v>
      </c>
      <c r="C17" s="49" t="s">
        <v>1044</v>
      </c>
      <c r="D17" s="49" t="s">
        <v>1044</v>
      </c>
    </row>
    <row r="18" spans="1:4" s="221" customFormat="1" ht="18.600000000000001" customHeight="1">
      <c r="A18" s="233" t="s">
        <v>1004</v>
      </c>
      <c r="B18" s="240" t="s">
        <v>645</v>
      </c>
      <c r="C18" s="465"/>
      <c r="D18" s="47" t="s">
        <v>1044</v>
      </c>
    </row>
    <row r="19" spans="1:4" ht="18.600000000000001" customHeight="1">
      <c r="A19" s="222" t="s">
        <v>1005</v>
      </c>
      <c r="B19" s="236" t="s">
        <v>646</v>
      </c>
      <c r="C19" s="49" t="s">
        <v>1044</v>
      </c>
      <c r="D19" s="49" t="s">
        <v>1044</v>
      </c>
    </row>
    <row r="20" spans="1:4" ht="19.05" customHeight="1">
      <c r="A20" s="222" t="s">
        <v>1006</v>
      </c>
      <c r="B20" s="486" t="s">
        <v>1333</v>
      </c>
      <c r="C20" s="49" t="s">
        <v>1044</v>
      </c>
      <c r="D20" s="49" t="s">
        <v>1044</v>
      </c>
    </row>
    <row r="21" spans="1:4" ht="19.05" customHeight="1">
      <c r="A21" s="222" t="s">
        <v>1007</v>
      </c>
      <c r="B21" s="486" t="s">
        <v>1334</v>
      </c>
      <c r="C21" s="49" t="s">
        <v>1044</v>
      </c>
      <c r="D21" s="49" t="s">
        <v>1044</v>
      </c>
    </row>
    <row r="22" spans="1:4" ht="19.05" customHeight="1">
      <c r="A22" s="222" t="s">
        <v>1008</v>
      </c>
      <c r="B22" s="486" t="s">
        <v>1335</v>
      </c>
      <c r="C22" s="49" t="s">
        <v>1044</v>
      </c>
      <c r="D22" s="49" t="s">
        <v>1044</v>
      </c>
    </row>
    <row r="23" spans="1:4" ht="19.05" customHeight="1">
      <c r="A23" s="222" t="s">
        <v>1009</v>
      </c>
      <c r="B23" s="486" t="s">
        <v>1336</v>
      </c>
      <c r="C23" s="49" t="s">
        <v>1044</v>
      </c>
      <c r="D23" s="49" t="s">
        <v>1044</v>
      </c>
    </row>
    <row r="24" spans="1:4" ht="19.05" customHeight="1">
      <c r="A24" s="222" t="s">
        <v>1010</v>
      </c>
      <c r="B24" s="236" t="s">
        <v>641</v>
      </c>
      <c r="C24" s="49" t="s">
        <v>1044</v>
      </c>
      <c r="D24" s="453"/>
    </row>
    <row r="25" spans="1:4" ht="19.05" customHeight="1">
      <c r="A25" s="222" t="s">
        <v>1011</v>
      </c>
      <c r="B25" s="236" t="s">
        <v>642</v>
      </c>
      <c r="C25" s="49" t="s">
        <v>1044</v>
      </c>
      <c r="D25" s="49" t="s">
        <v>1044</v>
      </c>
    </row>
    <row r="26" spans="1:4" ht="19.05" customHeight="1">
      <c r="A26" s="222" t="s">
        <v>1012</v>
      </c>
      <c r="B26" s="236" t="s">
        <v>643</v>
      </c>
      <c r="C26" s="49" t="s">
        <v>1044</v>
      </c>
      <c r="D26" s="49" t="s">
        <v>1044</v>
      </c>
    </row>
    <row r="27" spans="1:4" ht="19.05" customHeight="1">
      <c r="A27" s="222" t="s">
        <v>1013</v>
      </c>
      <c r="B27" s="236" t="s">
        <v>644</v>
      </c>
      <c r="C27" s="49" t="s">
        <v>1044</v>
      </c>
      <c r="D27" s="49" t="s">
        <v>1044</v>
      </c>
    </row>
  </sheetData>
  <hyperlinks>
    <hyperlink ref="A1" location="Index!B5" display="&lt;- back" xr:uid="{5BC5E082-DD8D-4676-8E03-9C1910CFE887}"/>
  </hyperlinks>
  <pageMargins left="0.7" right="0.7" top="0.75" bottom="0.75" header="0.3" footer="0.3"/>
  <pageSetup paperSize="9" scale="7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7816F-B3D9-4A12-BD23-066AC230D274}">
  <sheetPr>
    <pageSetUpPr fitToPage="1"/>
  </sheetPr>
  <dimension ref="A1:Q22"/>
  <sheetViews>
    <sheetView showGridLines="0" zoomScale="80" zoomScaleNormal="80" workbookViewId="0"/>
  </sheetViews>
  <sheetFormatPr defaultRowHeight="13.2"/>
  <cols>
    <col min="1" max="1" width="10.88671875" style="132" customWidth="1"/>
    <col min="2" max="2" width="31.21875" style="132" customWidth="1"/>
    <col min="3" max="17" width="14.33203125" style="132" customWidth="1"/>
    <col min="18" max="16384" width="8.88671875" style="132"/>
  </cols>
  <sheetData>
    <row r="1" spans="1:17">
      <c r="A1" s="38" t="s">
        <v>991</v>
      </c>
    </row>
    <row r="3" spans="1:17" ht="24" customHeight="1">
      <c r="A3" s="83" t="s">
        <v>1341</v>
      </c>
      <c r="B3" s="52"/>
      <c r="C3" s="444"/>
      <c r="D3" s="444"/>
      <c r="E3" s="444"/>
      <c r="F3" s="444"/>
      <c r="G3" s="444"/>
      <c r="H3" s="444"/>
      <c r="I3" s="444"/>
      <c r="J3" s="444"/>
      <c r="K3" s="444"/>
      <c r="L3" s="444"/>
      <c r="M3" s="444"/>
      <c r="N3" s="444"/>
      <c r="O3" s="444"/>
      <c r="P3" s="444"/>
      <c r="Q3" s="444"/>
    </row>
    <row r="4" spans="1:17" ht="18" customHeight="1">
      <c r="A4" s="52"/>
      <c r="B4" s="52"/>
      <c r="C4" s="444"/>
      <c r="D4" s="444"/>
      <c r="E4" s="444"/>
      <c r="F4" s="444"/>
      <c r="G4" s="444"/>
      <c r="H4" s="444"/>
      <c r="I4" s="444"/>
      <c r="J4" s="444"/>
      <c r="K4" s="444"/>
      <c r="L4" s="444"/>
      <c r="M4" s="444"/>
      <c r="N4" s="444"/>
      <c r="O4" s="444"/>
      <c r="P4" s="444"/>
      <c r="Q4" s="444"/>
    </row>
    <row r="5" spans="1:17" ht="19.05" customHeight="1">
      <c r="Q5" s="441" t="s">
        <v>993</v>
      </c>
    </row>
    <row r="6" spans="1:17" ht="19.05" customHeight="1">
      <c r="A6" s="495"/>
      <c r="B6" s="496"/>
      <c r="C6" s="248" t="s">
        <v>58</v>
      </c>
      <c r="D6" s="248" t="s">
        <v>57</v>
      </c>
      <c r="E6" s="248" t="s">
        <v>56</v>
      </c>
      <c r="F6" s="248" t="s">
        <v>59</v>
      </c>
      <c r="G6" s="248" t="s">
        <v>60</v>
      </c>
      <c r="H6" s="248" t="s">
        <v>107</v>
      </c>
      <c r="I6" s="248" t="s">
        <v>108</v>
      </c>
      <c r="J6" s="248" t="s">
        <v>109</v>
      </c>
      <c r="K6" s="248" t="s">
        <v>196</v>
      </c>
      <c r="L6" s="248" t="s">
        <v>197</v>
      </c>
      <c r="M6" s="248" t="s">
        <v>198</v>
      </c>
      <c r="N6" s="248" t="s">
        <v>199</v>
      </c>
      <c r="O6" s="248" t="s">
        <v>200</v>
      </c>
      <c r="P6" s="248" t="s">
        <v>403</v>
      </c>
      <c r="Q6" s="487" t="s">
        <v>404</v>
      </c>
    </row>
    <row r="7" spans="1:17" s="221" customFormat="1" ht="21" customHeight="1">
      <c r="A7" s="493"/>
      <c r="B7" s="494"/>
      <c r="C7" s="1019" t="s">
        <v>651</v>
      </c>
      <c r="D7" s="1010"/>
      <c r="E7" s="1010"/>
      <c r="F7" s="1010"/>
      <c r="G7" s="1010"/>
      <c r="H7" s="1010"/>
      <c r="I7" s="1011"/>
      <c r="J7" s="1019" t="s">
        <v>652</v>
      </c>
      <c r="K7" s="1010"/>
      <c r="L7" s="1010"/>
      <c r="M7" s="1011"/>
      <c r="N7" s="1019" t="s">
        <v>653</v>
      </c>
      <c r="O7" s="1010"/>
      <c r="P7" s="1010"/>
      <c r="Q7" s="1011"/>
    </row>
    <row r="8" spans="1:17" s="221" customFormat="1" ht="21" customHeight="1">
      <c r="A8" s="493"/>
      <c r="B8" s="494"/>
      <c r="C8" s="920" t="s">
        <v>654</v>
      </c>
      <c r="D8" s="921"/>
      <c r="E8" s="921"/>
      <c r="F8" s="922"/>
      <c r="G8" s="923" t="s">
        <v>655</v>
      </c>
      <c r="H8" s="1017"/>
      <c r="I8" s="923" t="s">
        <v>656</v>
      </c>
      <c r="J8" s="1017" t="s">
        <v>654</v>
      </c>
      <c r="K8" s="1017"/>
      <c r="L8" s="923" t="s">
        <v>655</v>
      </c>
      <c r="M8" s="923" t="s">
        <v>656</v>
      </c>
      <c r="N8" s="1017" t="s">
        <v>654</v>
      </c>
      <c r="O8" s="1017"/>
      <c r="P8" s="923" t="s">
        <v>655</v>
      </c>
      <c r="Q8" s="923" t="s">
        <v>656</v>
      </c>
    </row>
    <row r="9" spans="1:17" s="221" customFormat="1" ht="21" customHeight="1">
      <c r="A9" s="493"/>
      <c r="B9" s="494"/>
      <c r="C9" s="1020" t="s">
        <v>657</v>
      </c>
      <c r="D9" s="922"/>
      <c r="E9" s="1020" t="s">
        <v>658</v>
      </c>
      <c r="F9" s="922"/>
      <c r="G9" s="488"/>
      <c r="H9" s="923" t="s">
        <v>659</v>
      </c>
      <c r="I9" s="1001"/>
      <c r="J9" s="923" t="s">
        <v>657</v>
      </c>
      <c r="K9" s="923" t="s">
        <v>658</v>
      </c>
      <c r="L9" s="1001"/>
      <c r="M9" s="1001"/>
      <c r="N9" s="923" t="s">
        <v>657</v>
      </c>
      <c r="O9" s="923" t="s">
        <v>658</v>
      </c>
      <c r="P9" s="1001"/>
      <c r="Q9" s="1001"/>
    </row>
    <row r="10" spans="1:17" s="221" customFormat="1" ht="21" customHeight="1">
      <c r="A10" s="491"/>
      <c r="B10" s="492"/>
      <c r="C10" s="447"/>
      <c r="D10" s="222" t="s">
        <v>659</v>
      </c>
      <c r="E10" s="447"/>
      <c r="F10" s="222" t="s">
        <v>659</v>
      </c>
      <c r="G10" s="489"/>
      <c r="H10" s="1001"/>
      <c r="I10" s="924"/>
      <c r="J10" s="1001"/>
      <c r="K10" s="1001"/>
      <c r="L10" s="924"/>
      <c r="M10" s="924"/>
      <c r="N10" s="1001"/>
      <c r="O10" s="1001"/>
      <c r="P10" s="924"/>
      <c r="Q10" s="924"/>
    </row>
    <row r="11" spans="1:17" s="221" customFormat="1" ht="19.05" customHeight="1">
      <c r="A11" s="233" t="s">
        <v>730</v>
      </c>
      <c r="B11" s="240" t="s">
        <v>660</v>
      </c>
      <c r="C11" s="763" t="s">
        <v>1044</v>
      </c>
      <c r="D11" s="761" t="s">
        <v>1044</v>
      </c>
      <c r="E11" s="761" t="s">
        <v>1044</v>
      </c>
      <c r="F11" s="761" t="s">
        <v>1044</v>
      </c>
      <c r="G11" s="761">
        <v>1224.96517715</v>
      </c>
      <c r="H11" s="761">
        <v>1224.96517715</v>
      </c>
      <c r="I11" s="761">
        <v>1224.96517715</v>
      </c>
      <c r="J11" s="761" t="s">
        <v>1044</v>
      </c>
      <c r="K11" s="761" t="s">
        <v>1044</v>
      </c>
      <c r="L11" s="761" t="s">
        <v>1044</v>
      </c>
      <c r="M11" s="761" t="s">
        <v>1044</v>
      </c>
      <c r="N11" s="761" t="s">
        <v>1044</v>
      </c>
      <c r="O11" s="761" t="s">
        <v>1044</v>
      </c>
      <c r="P11" s="761" t="s">
        <v>1044</v>
      </c>
      <c r="Q11" s="761">
        <v>1.2723527800000001</v>
      </c>
    </row>
    <row r="12" spans="1:17" ht="19.05" customHeight="1">
      <c r="A12" s="222" t="s">
        <v>994</v>
      </c>
      <c r="B12" s="236" t="s">
        <v>661</v>
      </c>
      <c r="C12" s="762" t="s">
        <v>1044</v>
      </c>
      <c r="D12" s="371" t="s">
        <v>1044</v>
      </c>
      <c r="E12" s="371" t="s">
        <v>1044</v>
      </c>
      <c r="F12" s="371" t="s">
        <v>1044</v>
      </c>
      <c r="G12" s="371" t="s">
        <v>1044</v>
      </c>
      <c r="H12" s="371" t="s">
        <v>1044</v>
      </c>
      <c r="I12" s="371" t="s">
        <v>1044</v>
      </c>
      <c r="J12" s="371" t="s">
        <v>1044</v>
      </c>
      <c r="K12" s="371" t="s">
        <v>1044</v>
      </c>
      <c r="L12" s="371" t="s">
        <v>1044</v>
      </c>
      <c r="M12" s="371" t="s">
        <v>1044</v>
      </c>
      <c r="N12" s="371" t="s">
        <v>1044</v>
      </c>
      <c r="O12" s="371" t="s">
        <v>1044</v>
      </c>
      <c r="P12" s="371" t="s">
        <v>1044</v>
      </c>
      <c r="Q12" s="371">
        <v>1.2723527800000001</v>
      </c>
    </row>
    <row r="13" spans="1:17" ht="19.05" customHeight="1">
      <c r="A13" s="222" t="s">
        <v>995</v>
      </c>
      <c r="B13" s="627" t="s">
        <v>1402</v>
      </c>
      <c r="C13" s="762" t="s">
        <v>1044</v>
      </c>
      <c r="D13" s="371" t="s">
        <v>1044</v>
      </c>
      <c r="E13" s="371" t="s">
        <v>1044</v>
      </c>
      <c r="F13" s="371" t="s">
        <v>1044</v>
      </c>
      <c r="G13" s="371" t="s">
        <v>1044</v>
      </c>
      <c r="H13" s="371" t="s">
        <v>1044</v>
      </c>
      <c r="I13" s="371" t="s">
        <v>1044</v>
      </c>
      <c r="J13" s="371" t="s">
        <v>1044</v>
      </c>
      <c r="K13" s="371" t="s">
        <v>1044</v>
      </c>
      <c r="L13" s="371" t="s">
        <v>1044</v>
      </c>
      <c r="M13" s="371" t="s">
        <v>1044</v>
      </c>
      <c r="N13" s="371" t="s">
        <v>1044</v>
      </c>
      <c r="O13" s="371" t="s">
        <v>1044</v>
      </c>
      <c r="P13" s="371" t="s">
        <v>1044</v>
      </c>
      <c r="Q13" s="371">
        <v>1.2723527800000001</v>
      </c>
    </row>
    <row r="14" spans="1:17" ht="19.05" customHeight="1">
      <c r="A14" s="222" t="s">
        <v>996</v>
      </c>
      <c r="B14" s="627" t="s">
        <v>1403</v>
      </c>
      <c r="C14" s="762" t="s">
        <v>1044</v>
      </c>
      <c r="D14" s="371" t="s">
        <v>1044</v>
      </c>
      <c r="E14" s="371" t="s">
        <v>1044</v>
      </c>
      <c r="F14" s="371" t="s">
        <v>1044</v>
      </c>
      <c r="G14" s="371" t="s">
        <v>1044</v>
      </c>
      <c r="H14" s="371" t="s">
        <v>1044</v>
      </c>
      <c r="I14" s="371" t="s">
        <v>1044</v>
      </c>
      <c r="J14" s="371" t="s">
        <v>1044</v>
      </c>
      <c r="K14" s="371" t="s">
        <v>1044</v>
      </c>
      <c r="L14" s="371" t="s">
        <v>1044</v>
      </c>
      <c r="M14" s="371" t="s">
        <v>1044</v>
      </c>
      <c r="N14" s="371" t="s">
        <v>1044</v>
      </c>
      <c r="O14" s="371" t="s">
        <v>1044</v>
      </c>
      <c r="P14" s="371" t="s">
        <v>1044</v>
      </c>
      <c r="Q14" s="371" t="s">
        <v>1044</v>
      </c>
    </row>
    <row r="15" spans="1:17" ht="19.05" customHeight="1">
      <c r="A15" s="222" t="s">
        <v>998</v>
      </c>
      <c r="B15" s="627" t="s">
        <v>1404</v>
      </c>
      <c r="C15" s="762" t="s">
        <v>1044</v>
      </c>
      <c r="D15" s="371" t="s">
        <v>1044</v>
      </c>
      <c r="E15" s="371" t="s">
        <v>1044</v>
      </c>
      <c r="F15" s="371" t="s">
        <v>1044</v>
      </c>
      <c r="G15" s="371" t="s">
        <v>1044</v>
      </c>
      <c r="H15" s="371" t="s">
        <v>1044</v>
      </c>
      <c r="I15" s="371" t="s">
        <v>1044</v>
      </c>
      <c r="J15" s="371" t="s">
        <v>1044</v>
      </c>
      <c r="K15" s="371" t="s">
        <v>1044</v>
      </c>
      <c r="L15" s="371" t="s">
        <v>1044</v>
      </c>
      <c r="M15" s="371" t="s">
        <v>1044</v>
      </c>
      <c r="N15" s="371" t="s">
        <v>1044</v>
      </c>
      <c r="O15" s="371" t="s">
        <v>1044</v>
      </c>
      <c r="P15" s="371" t="s">
        <v>1044</v>
      </c>
      <c r="Q15" s="371" t="s">
        <v>1044</v>
      </c>
    </row>
    <row r="16" spans="1:17" ht="19.05" customHeight="1">
      <c r="A16" s="222" t="s">
        <v>999</v>
      </c>
      <c r="B16" s="627" t="s">
        <v>1405</v>
      </c>
      <c r="C16" s="762" t="s">
        <v>1044</v>
      </c>
      <c r="D16" s="371" t="s">
        <v>1044</v>
      </c>
      <c r="E16" s="371" t="s">
        <v>1044</v>
      </c>
      <c r="F16" s="371" t="s">
        <v>1044</v>
      </c>
      <c r="G16" s="371" t="s">
        <v>1044</v>
      </c>
      <c r="H16" s="371" t="s">
        <v>1044</v>
      </c>
      <c r="I16" s="371" t="s">
        <v>1044</v>
      </c>
      <c r="J16" s="371" t="s">
        <v>1044</v>
      </c>
      <c r="K16" s="371" t="s">
        <v>1044</v>
      </c>
      <c r="L16" s="371" t="s">
        <v>1044</v>
      </c>
      <c r="M16" s="371" t="s">
        <v>1044</v>
      </c>
      <c r="N16" s="371" t="s">
        <v>1044</v>
      </c>
      <c r="O16" s="371" t="s">
        <v>1044</v>
      </c>
      <c r="P16" s="371" t="s">
        <v>1044</v>
      </c>
      <c r="Q16" s="371" t="s">
        <v>1044</v>
      </c>
    </row>
    <row r="17" spans="1:17" ht="19.05" customHeight="1">
      <c r="A17" s="222" t="s">
        <v>1000</v>
      </c>
      <c r="B17" s="236" t="s">
        <v>662</v>
      </c>
      <c r="C17" s="762" t="s">
        <v>1044</v>
      </c>
      <c r="D17" s="371" t="s">
        <v>1044</v>
      </c>
      <c r="E17" s="371" t="s">
        <v>1044</v>
      </c>
      <c r="F17" s="371" t="s">
        <v>1044</v>
      </c>
      <c r="G17" s="371">
        <v>1224.96517715</v>
      </c>
      <c r="H17" s="371">
        <v>1224.96517715</v>
      </c>
      <c r="I17" s="371">
        <v>1224.96517715</v>
      </c>
      <c r="J17" s="371" t="s">
        <v>1044</v>
      </c>
      <c r="K17" s="371" t="s">
        <v>1044</v>
      </c>
      <c r="L17" s="371" t="s">
        <v>1044</v>
      </c>
      <c r="M17" s="371" t="s">
        <v>1044</v>
      </c>
      <c r="N17" s="371" t="s">
        <v>1044</v>
      </c>
      <c r="O17" s="371" t="s">
        <v>1044</v>
      </c>
      <c r="P17" s="371" t="s">
        <v>1044</v>
      </c>
      <c r="Q17" s="371" t="s">
        <v>1044</v>
      </c>
    </row>
    <row r="18" spans="1:17" ht="19.05" customHeight="1">
      <c r="A18" s="222" t="s">
        <v>1001</v>
      </c>
      <c r="B18" s="627" t="s">
        <v>1406</v>
      </c>
      <c r="C18" s="762" t="s">
        <v>1044</v>
      </c>
      <c r="D18" s="371" t="s">
        <v>1044</v>
      </c>
      <c r="E18" s="371" t="s">
        <v>1044</v>
      </c>
      <c r="F18" s="371" t="s">
        <v>1044</v>
      </c>
      <c r="G18" s="371">
        <v>1224.96517715</v>
      </c>
      <c r="H18" s="371">
        <v>1224.96517715</v>
      </c>
      <c r="I18" s="371">
        <v>1224.96517715</v>
      </c>
      <c r="J18" s="371" t="s">
        <v>1044</v>
      </c>
      <c r="K18" s="371" t="s">
        <v>1044</v>
      </c>
      <c r="L18" s="371" t="s">
        <v>1044</v>
      </c>
      <c r="M18" s="371" t="s">
        <v>1044</v>
      </c>
      <c r="N18" s="371" t="s">
        <v>1044</v>
      </c>
      <c r="O18" s="371" t="s">
        <v>1044</v>
      </c>
      <c r="P18" s="371" t="s">
        <v>1044</v>
      </c>
      <c r="Q18" s="371" t="s">
        <v>1044</v>
      </c>
    </row>
    <row r="19" spans="1:17" ht="19.05" customHeight="1">
      <c r="A19" s="222" t="s">
        <v>1002</v>
      </c>
      <c r="B19" s="627" t="s">
        <v>1407</v>
      </c>
      <c r="C19" s="762" t="s">
        <v>1044</v>
      </c>
      <c r="D19" s="371" t="s">
        <v>1044</v>
      </c>
      <c r="E19" s="371" t="s">
        <v>1044</v>
      </c>
      <c r="F19" s="371" t="s">
        <v>1044</v>
      </c>
      <c r="G19" s="371" t="s">
        <v>1044</v>
      </c>
      <c r="H19" s="371" t="s">
        <v>1044</v>
      </c>
      <c r="I19" s="371" t="s">
        <v>1044</v>
      </c>
      <c r="J19" s="371" t="s">
        <v>1044</v>
      </c>
      <c r="K19" s="371" t="s">
        <v>1044</v>
      </c>
      <c r="L19" s="371" t="s">
        <v>1044</v>
      </c>
      <c r="M19" s="371" t="s">
        <v>1044</v>
      </c>
      <c r="N19" s="371" t="s">
        <v>1044</v>
      </c>
      <c r="O19" s="371" t="s">
        <v>1044</v>
      </c>
      <c r="P19" s="371" t="s">
        <v>1044</v>
      </c>
      <c r="Q19" s="371" t="s">
        <v>1044</v>
      </c>
    </row>
    <row r="20" spans="1:17" ht="19.05" customHeight="1">
      <c r="A20" s="222" t="s">
        <v>1003</v>
      </c>
      <c r="B20" s="627" t="s">
        <v>1408</v>
      </c>
      <c r="C20" s="762" t="s">
        <v>1044</v>
      </c>
      <c r="D20" s="371" t="s">
        <v>1044</v>
      </c>
      <c r="E20" s="371" t="s">
        <v>1044</v>
      </c>
      <c r="F20" s="371" t="s">
        <v>1044</v>
      </c>
      <c r="G20" s="371" t="s">
        <v>1044</v>
      </c>
      <c r="H20" s="371" t="s">
        <v>1044</v>
      </c>
      <c r="I20" s="371" t="s">
        <v>1044</v>
      </c>
      <c r="J20" s="371" t="s">
        <v>1044</v>
      </c>
      <c r="K20" s="371" t="s">
        <v>1044</v>
      </c>
      <c r="L20" s="371" t="s">
        <v>1044</v>
      </c>
      <c r="M20" s="371" t="s">
        <v>1044</v>
      </c>
      <c r="N20" s="371" t="s">
        <v>1044</v>
      </c>
      <c r="O20" s="371" t="s">
        <v>1044</v>
      </c>
      <c r="P20" s="371" t="s">
        <v>1044</v>
      </c>
      <c r="Q20" s="371" t="s">
        <v>1044</v>
      </c>
    </row>
    <row r="21" spans="1:17" ht="19.05" customHeight="1">
      <c r="A21" s="222" t="s">
        <v>1004</v>
      </c>
      <c r="B21" s="486" t="s">
        <v>1409</v>
      </c>
      <c r="C21" s="371" t="s">
        <v>1044</v>
      </c>
      <c r="D21" s="371" t="s">
        <v>1044</v>
      </c>
      <c r="E21" s="371" t="s">
        <v>1044</v>
      </c>
      <c r="F21" s="371" t="s">
        <v>1044</v>
      </c>
      <c r="G21" s="371" t="s">
        <v>1044</v>
      </c>
      <c r="H21" s="371" t="s">
        <v>1044</v>
      </c>
      <c r="I21" s="371" t="s">
        <v>1044</v>
      </c>
      <c r="J21" s="371" t="s">
        <v>1044</v>
      </c>
      <c r="K21" s="371" t="s">
        <v>1044</v>
      </c>
      <c r="L21" s="371" t="s">
        <v>1044</v>
      </c>
      <c r="M21" s="371" t="s">
        <v>1044</v>
      </c>
      <c r="N21" s="371" t="s">
        <v>1044</v>
      </c>
      <c r="O21" s="371" t="s">
        <v>1044</v>
      </c>
      <c r="P21" s="371" t="s">
        <v>1044</v>
      </c>
      <c r="Q21" s="371" t="s">
        <v>1044</v>
      </c>
    </row>
    <row r="22" spans="1:17" ht="19.05" customHeight="1">
      <c r="A22" s="222" t="s">
        <v>1005</v>
      </c>
      <c r="B22" s="486" t="s">
        <v>1405</v>
      </c>
      <c r="C22" s="371" t="s">
        <v>1044</v>
      </c>
      <c r="D22" s="371" t="s">
        <v>1044</v>
      </c>
      <c r="E22" s="371" t="s">
        <v>1044</v>
      </c>
      <c r="F22" s="371" t="s">
        <v>1044</v>
      </c>
      <c r="G22" s="371" t="s">
        <v>1044</v>
      </c>
      <c r="H22" s="371" t="s">
        <v>1044</v>
      </c>
      <c r="I22" s="371" t="s">
        <v>1044</v>
      </c>
      <c r="J22" s="371" t="s">
        <v>1044</v>
      </c>
      <c r="K22" s="371" t="s">
        <v>1044</v>
      </c>
      <c r="L22" s="371" t="s">
        <v>1044</v>
      </c>
      <c r="M22" s="371" t="s">
        <v>1044</v>
      </c>
      <c r="N22" s="371" t="s">
        <v>1044</v>
      </c>
      <c r="O22" s="371" t="s">
        <v>1044</v>
      </c>
      <c r="P22" s="371" t="s">
        <v>1044</v>
      </c>
      <c r="Q22" s="371" t="s">
        <v>1044</v>
      </c>
    </row>
  </sheetData>
  <mergeCells count="19">
    <mergeCell ref="J8:K8"/>
    <mergeCell ref="L8:L10"/>
    <mergeCell ref="N9:N10"/>
    <mergeCell ref="O9:O10"/>
    <mergeCell ref="M8:M10"/>
    <mergeCell ref="N8:O8"/>
    <mergeCell ref="P8:P10"/>
    <mergeCell ref="C7:I7"/>
    <mergeCell ref="J7:M7"/>
    <mergeCell ref="N7:Q7"/>
    <mergeCell ref="Q8:Q10"/>
    <mergeCell ref="C9:D9"/>
    <mergeCell ref="E9:F9"/>
    <mergeCell ref="H9:H10"/>
    <mergeCell ref="J9:J10"/>
    <mergeCell ref="K9:K10"/>
    <mergeCell ref="C8:F8"/>
    <mergeCell ref="G8:H8"/>
    <mergeCell ref="I8:I10"/>
  </mergeCells>
  <hyperlinks>
    <hyperlink ref="A1" location="Index!B5" display="&lt;- back" xr:uid="{4FB84048-B08A-4DE7-A708-042475C78C76}"/>
  </hyperlinks>
  <pageMargins left="0.7" right="0.7" top="0.75" bottom="0.75" header="0.3" footer="0.3"/>
  <pageSetup paperSize="9" scale="2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BD1E-6450-4ED5-AC8B-49D088479A29}">
  <sheetPr>
    <pageSetUpPr fitToPage="1"/>
  </sheetPr>
  <dimension ref="A1:S21"/>
  <sheetViews>
    <sheetView showGridLines="0" zoomScale="80" zoomScaleNormal="80" workbookViewId="0"/>
  </sheetViews>
  <sheetFormatPr defaultRowHeight="13.2"/>
  <cols>
    <col min="1" max="1" width="10.88671875" style="132" customWidth="1"/>
    <col min="2" max="2" width="30.5546875" style="132" customWidth="1"/>
    <col min="3" max="19" width="17.6640625" style="132" customWidth="1"/>
    <col min="20" max="16384" width="8.88671875" style="132"/>
  </cols>
  <sheetData>
    <row r="1" spans="1:19">
      <c r="A1" s="38" t="s">
        <v>991</v>
      </c>
    </row>
    <row r="3" spans="1:19" ht="24" customHeight="1">
      <c r="A3" s="83" t="s">
        <v>1342</v>
      </c>
      <c r="B3" s="230"/>
      <c r="C3" s="230"/>
      <c r="D3" s="230"/>
      <c r="L3" s="446"/>
    </row>
    <row r="4" spans="1:19" ht="19.95" customHeight="1"/>
    <row r="5" spans="1:19" ht="19.95" customHeight="1">
      <c r="S5" s="441" t="s">
        <v>993</v>
      </c>
    </row>
    <row r="6" spans="1:19" ht="19.95" customHeight="1">
      <c r="A6" s="495"/>
      <c r="B6" s="496"/>
      <c r="C6" s="248" t="s">
        <v>58</v>
      </c>
      <c r="D6" s="248" t="s">
        <v>57</v>
      </c>
      <c r="E6" s="248" t="s">
        <v>56</v>
      </c>
      <c r="F6" s="248" t="s">
        <v>59</v>
      </c>
      <c r="G6" s="248" t="s">
        <v>60</v>
      </c>
      <c r="H6" s="248" t="s">
        <v>107</v>
      </c>
      <c r="I6" s="248" t="s">
        <v>108</v>
      </c>
      <c r="J6" s="248" t="s">
        <v>109</v>
      </c>
      <c r="K6" s="248" t="s">
        <v>196</v>
      </c>
      <c r="L6" s="248" t="s">
        <v>197</v>
      </c>
      <c r="M6" s="248" t="s">
        <v>198</v>
      </c>
      <c r="N6" s="248" t="s">
        <v>199</v>
      </c>
      <c r="O6" s="248" t="s">
        <v>200</v>
      </c>
      <c r="P6" s="248" t="s">
        <v>403</v>
      </c>
      <c r="Q6" s="248" t="s">
        <v>404</v>
      </c>
      <c r="R6" s="248" t="s">
        <v>1346</v>
      </c>
      <c r="S6" s="248" t="s">
        <v>1347</v>
      </c>
    </row>
    <row r="7" spans="1:19" s="221" customFormat="1" ht="39.6" customHeight="1">
      <c r="A7" s="498"/>
      <c r="B7" s="499"/>
      <c r="C7" s="1019" t="s">
        <v>663</v>
      </c>
      <c r="D7" s="1010"/>
      <c r="E7" s="1010"/>
      <c r="F7" s="1010"/>
      <c r="G7" s="1011"/>
      <c r="H7" s="1019" t="s">
        <v>664</v>
      </c>
      <c r="I7" s="1010"/>
      <c r="J7" s="1010"/>
      <c r="K7" s="1011"/>
      <c r="L7" s="1019" t="s">
        <v>665</v>
      </c>
      <c r="M7" s="1010"/>
      <c r="N7" s="1010"/>
      <c r="O7" s="1011"/>
      <c r="P7" s="1019" t="s">
        <v>666</v>
      </c>
      <c r="Q7" s="1010"/>
      <c r="R7" s="1010"/>
      <c r="S7" s="1011"/>
    </row>
    <row r="8" spans="1:19" s="221" customFormat="1" ht="40.049999999999997" customHeight="1">
      <c r="A8" s="491"/>
      <c r="B8" s="492"/>
      <c r="C8" s="224" t="s">
        <v>667</v>
      </c>
      <c r="D8" s="224" t="s">
        <v>668</v>
      </c>
      <c r="E8" s="224" t="s">
        <v>669</v>
      </c>
      <c r="F8" s="224" t="s">
        <v>670</v>
      </c>
      <c r="G8" s="224" t="s">
        <v>671</v>
      </c>
      <c r="H8" s="224" t="s">
        <v>672</v>
      </c>
      <c r="I8" s="224" t="s">
        <v>673</v>
      </c>
      <c r="J8" s="224" t="s">
        <v>674</v>
      </c>
      <c r="K8" s="224" t="s">
        <v>671</v>
      </c>
      <c r="L8" s="497" t="s">
        <v>672</v>
      </c>
      <c r="M8" s="497" t="s">
        <v>673</v>
      </c>
      <c r="N8" s="224" t="s">
        <v>674</v>
      </c>
      <c r="O8" s="224" t="s">
        <v>1343</v>
      </c>
      <c r="P8" s="224" t="s">
        <v>672</v>
      </c>
      <c r="Q8" s="224" t="s">
        <v>673</v>
      </c>
      <c r="R8" s="224" t="s">
        <v>674</v>
      </c>
      <c r="S8" s="224" t="s">
        <v>1343</v>
      </c>
    </row>
    <row r="9" spans="1:19" s="221" customFormat="1" ht="19.95" customHeight="1">
      <c r="A9" s="233" t="s">
        <v>730</v>
      </c>
      <c r="B9" s="240" t="s">
        <v>660</v>
      </c>
      <c r="C9" s="763">
        <v>1224.96517715</v>
      </c>
      <c r="D9" s="761" t="s">
        <v>1044</v>
      </c>
      <c r="E9" s="761" t="s">
        <v>1044</v>
      </c>
      <c r="F9" s="761" t="s">
        <v>1044</v>
      </c>
      <c r="G9" s="761" t="s">
        <v>1044</v>
      </c>
      <c r="H9" s="761">
        <v>1224.96517715</v>
      </c>
      <c r="I9" s="761" t="s">
        <v>1044</v>
      </c>
      <c r="J9" s="761" t="s">
        <v>1044</v>
      </c>
      <c r="K9" s="761">
        <v>23.64026891</v>
      </c>
      <c r="L9" s="761">
        <v>146.49424361000001</v>
      </c>
      <c r="M9" s="761" t="s">
        <v>1044</v>
      </c>
      <c r="N9" s="761" t="s">
        <v>1044</v>
      </c>
      <c r="O9" s="761" t="s">
        <v>1044</v>
      </c>
      <c r="P9" s="761">
        <v>11.719539488800001</v>
      </c>
      <c r="Q9" s="761" t="s">
        <v>1044</v>
      </c>
      <c r="R9" s="761" t="s">
        <v>1044</v>
      </c>
      <c r="S9" s="761" t="s">
        <v>1044</v>
      </c>
    </row>
    <row r="10" spans="1:19" ht="19.95" customHeight="1">
      <c r="A10" s="222" t="s">
        <v>994</v>
      </c>
      <c r="B10" s="236" t="s">
        <v>675</v>
      </c>
      <c r="C10" s="762" t="s">
        <v>1044</v>
      </c>
      <c r="D10" s="371" t="s">
        <v>1044</v>
      </c>
      <c r="E10" s="371" t="s">
        <v>1044</v>
      </c>
      <c r="F10" s="371" t="s">
        <v>1044</v>
      </c>
      <c r="G10" s="371" t="s">
        <v>1044</v>
      </c>
      <c r="H10" s="371" t="s">
        <v>1044</v>
      </c>
      <c r="I10" s="371" t="s">
        <v>1044</v>
      </c>
      <c r="J10" s="371" t="s">
        <v>1044</v>
      </c>
      <c r="K10" s="371" t="s">
        <v>1044</v>
      </c>
      <c r="L10" s="371" t="s">
        <v>1044</v>
      </c>
      <c r="M10" s="371" t="s">
        <v>1044</v>
      </c>
      <c r="N10" s="371" t="s">
        <v>1044</v>
      </c>
      <c r="O10" s="371" t="s">
        <v>1044</v>
      </c>
      <c r="P10" s="371" t="s">
        <v>1044</v>
      </c>
      <c r="Q10" s="371" t="s">
        <v>1044</v>
      </c>
      <c r="R10" s="371" t="s">
        <v>1044</v>
      </c>
      <c r="S10" s="371" t="s">
        <v>1044</v>
      </c>
    </row>
    <row r="11" spans="1:19" ht="19.95" customHeight="1">
      <c r="A11" s="222" t="s">
        <v>995</v>
      </c>
      <c r="B11" s="627" t="s">
        <v>1410</v>
      </c>
      <c r="C11" s="762" t="s">
        <v>1044</v>
      </c>
      <c r="D11" s="371" t="s">
        <v>1044</v>
      </c>
      <c r="E11" s="371" t="s">
        <v>1044</v>
      </c>
      <c r="F11" s="371" t="s">
        <v>1044</v>
      </c>
      <c r="G11" s="371" t="s">
        <v>1044</v>
      </c>
      <c r="H11" s="371" t="s">
        <v>1044</v>
      </c>
      <c r="I11" s="371" t="s">
        <v>1044</v>
      </c>
      <c r="J11" s="371" t="s">
        <v>1044</v>
      </c>
      <c r="K11" s="371" t="s">
        <v>1044</v>
      </c>
      <c r="L11" s="371" t="s">
        <v>1044</v>
      </c>
      <c r="M11" s="371" t="s">
        <v>1044</v>
      </c>
      <c r="N11" s="371" t="s">
        <v>1044</v>
      </c>
      <c r="O11" s="371" t="s">
        <v>1044</v>
      </c>
      <c r="P11" s="371" t="s">
        <v>1044</v>
      </c>
      <c r="Q11" s="371" t="s">
        <v>1044</v>
      </c>
      <c r="R11" s="371" t="s">
        <v>1044</v>
      </c>
      <c r="S11" s="371" t="s">
        <v>1044</v>
      </c>
    </row>
    <row r="12" spans="1:19" ht="19.95" customHeight="1">
      <c r="A12" s="222" t="s">
        <v>996</v>
      </c>
      <c r="B12" s="627" t="s">
        <v>1411</v>
      </c>
      <c r="C12" s="762" t="s">
        <v>1044</v>
      </c>
      <c r="D12" s="371" t="s">
        <v>1044</v>
      </c>
      <c r="E12" s="371" t="s">
        <v>1044</v>
      </c>
      <c r="F12" s="371" t="s">
        <v>1044</v>
      </c>
      <c r="G12" s="371" t="s">
        <v>1044</v>
      </c>
      <c r="H12" s="371" t="s">
        <v>1044</v>
      </c>
      <c r="I12" s="371" t="s">
        <v>1044</v>
      </c>
      <c r="J12" s="371" t="s">
        <v>1044</v>
      </c>
      <c r="K12" s="371" t="s">
        <v>1044</v>
      </c>
      <c r="L12" s="371" t="s">
        <v>1044</v>
      </c>
      <c r="M12" s="371" t="s">
        <v>1044</v>
      </c>
      <c r="N12" s="371" t="s">
        <v>1044</v>
      </c>
      <c r="O12" s="371" t="s">
        <v>1044</v>
      </c>
      <c r="P12" s="371" t="s">
        <v>1044</v>
      </c>
      <c r="Q12" s="371" t="s">
        <v>1044</v>
      </c>
      <c r="R12" s="371" t="s">
        <v>1044</v>
      </c>
      <c r="S12" s="371" t="s">
        <v>1044</v>
      </c>
    </row>
    <row r="13" spans="1:19" ht="19.95" customHeight="1">
      <c r="A13" s="222" t="s">
        <v>998</v>
      </c>
      <c r="B13" s="627" t="s">
        <v>1412</v>
      </c>
      <c r="C13" s="762" t="s">
        <v>1044</v>
      </c>
      <c r="D13" s="371" t="s">
        <v>1044</v>
      </c>
      <c r="E13" s="371" t="s">
        <v>1044</v>
      </c>
      <c r="F13" s="371" t="s">
        <v>1044</v>
      </c>
      <c r="G13" s="371" t="s">
        <v>1044</v>
      </c>
      <c r="H13" s="371" t="s">
        <v>1044</v>
      </c>
      <c r="I13" s="371" t="s">
        <v>1044</v>
      </c>
      <c r="J13" s="371" t="s">
        <v>1044</v>
      </c>
      <c r="K13" s="371" t="s">
        <v>1044</v>
      </c>
      <c r="L13" s="371" t="s">
        <v>1044</v>
      </c>
      <c r="M13" s="371" t="s">
        <v>1044</v>
      </c>
      <c r="N13" s="371" t="s">
        <v>1044</v>
      </c>
      <c r="O13" s="371" t="s">
        <v>1044</v>
      </c>
      <c r="P13" s="371" t="s">
        <v>1044</v>
      </c>
      <c r="Q13" s="371" t="s">
        <v>1044</v>
      </c>
      <c r="R13" s="371" t="s">
        <v>1044</v>
      </c>
      <c r="S13" s="371" t="s">
        <v>1044</v>
      </c>
    </row>
    <row r="14" spans="1:19" ht="19.95" customHeight="1">
      <c r="A14" s="222" t="s">
        <v>999</v>
      </c>
      <c r="B14" s="627" t="s">
        <v>1413</v>
      </c>
      <c r="C14" s="762" t="s">
        <v>1044</v>
      </c>
      <c r="D14" s="371" t="s">
        <v>1044</v>
      </c>
      <c r="E14" s="371" t="s">
        <v>1044</v>
      </c>
      <c r="F14" s="371" t="s">
        <v>1044</v>
      </c>
      <c r="G14" s="371" t="s">
        <v>1044</v>
      </c>
      <c r="H14" s="371" t="s">
        <v>1044</v>
      </c>
      <c r="I14" s="371" t="s">
        <v>1044</v>
      </c>
      <c r="J14" s="371" t="s">
        <v>1044</v>
      </c>
      <c r="K14" s="371" t="s">
        <v>1044</v>
      </c>
      <c r="L14" s="371" t="s">
        <v>1044</v>
      </c>
      <c r="M14" s="371" t="s">
        <v>1044</v>
      </c>
      <c r="N14" s="371" t="s">
        <v>1044</v>
      </c>
      <c r="O14" s="371" t="s">
        <v>1044</v>
      </c>
      <c r="P14" s="371" t="s">
        <v>1044</v>
      </c>
      <c r="Q14" s="371" t="s">
        <v>1044</v>
      </c>
      <c r="R14" s="371" t="s">
        <v>1044</v>
      </c>
      <c r="S14" s="371" t="s">
        <v>1044</v>
      </c>
    </row>
    <row r="15" spans="1:19" ht="19.95" customHeight="1">
      <c r="A15" s="222" t="s">
        <v>1000</v>
      </c>
      <c r="B15" s="627" t="s">
        <v>1412</v>
      </c>
      <c r="C15" s="762" t="s">
        <v>1044</v>
      </c>
      <c r="D15" s="371" t="s">
        <v>1044</v>
      </c>
      <c r="E15" s="371" t="s">
        <v>1044</v>
      </c>
      <c r="F15" s="371" t="s">
        <v>1044</v>
      </c>
      <c r="G15" s="371" t="s">
        <v>1044</v>
      </c>
      <c r="H15" s="371" t="s">
        <v>1044</v>
      </c>
      <c r="I15" s="371" t="s">
        <v>1044</v>
      </c>
      <c r="J15" s="371" t="s">
        <v>1044</v>
      </c>
      <c r="K15" s="371" t="s">
        <v>1044</v>
      </c>
      <c r="L15" s="371" t="s">
        <v>1044</v>
      </c>
      <c r="M15" s="371" t="s">
        <v>1044</v>
      </c>
      <c r="N15" s="371" t="s">
        <v>1044</v>
      </c>
      <c r="O15" s="371" t="s">
        <v>1044</v>
      </c>
      <c r="P15" s="371" t="s">
        <v>1044</v>
      </c>
      <c r="Q15" s="371" t="s">
        <v>1044</v>
      </c>
      <c r="R15" s="371" t="s">
        <v>1044</v>
      </c>
      <c r="S15" s="371" t="s">
        <v>1044</v>
      </c>
    </row>
    <row r="16" spans="1:19" ht="19.95" customHeight="1">
      <c r="A16" s="222" t="s">
        <v>1001</v>
      </c>
      <c r="B16" s="627" t="s">
        <v>1414</v>
      </c>
      <c r="C16" s="762" t="s">
        <v>1044</v>
      </c>
      <c r="D16" s="371" t="s">
        <v>1044</v>
      </c>
      <c r="E16" s="371" t="s">
        <v>1044</v>
      </c>
      <c r="F16" s="371" t="s">
        <v>1044</v>
      </c>
      <c r="G16" s="371" t="s">
        <v>1044</v>
      </c>
      <c r="H16" s="371" t="s">
        <v>1044</v>
      </c>
      <c r="I16" s="371" t="s">
        <v>1044</v>
      </c>
      <c r="J16" s="371" t="s">
        <v>1044</v>
      </c>
      <c r="K16" s="371" t="s">
        <v>1044</v>
      </c>
      <c r="L16" s="371" t="s">
        <v>1044</v>
      </c>
      <c r="M16" s="371" t="s">
        <v>1044</v>
      </c>
      <c r="N16" s="371" t="s">
        <v>1044</v>
      </c>
      <c r="O16" s="371" t="s">
        <v>1044</v>
      </c>
      <c r="P16" s="371" t="s">
        <v>1044</v>
      </c>
      <c r="Q16" s="371" t="s">
        <v>1044</v>
      </c>
      <c r="R16" s="371" t="s">
        <v>1044</v>
      </c>
      <c r="S16" s="371" t="s">
        <v>1044</v>
      </c>
    </row>
    <row r="17" spans="1:19" ht="19.95" customHeight="1">
      <c r="A17" s="222" t="s">
        <v>1002</v>
      </c>
      <c r="B17" s="236" t="s">
        <v>676</v>
      </c>
      <c r="C17" s="762">
        <v>1224.96517715</v>
      </c>
      <c r="D17" s="371" t="s">
        <v>1044</v>
      </c>
      <c r="E17" s="371" t="s">
        <v>1044</v>
      </c>
      <c r="F17" s="371" t="s">
        <v>1044</v>
      </c>
      <c r="G17" s="371" t="s">
        <v>1044</v>
      </c>
      <c r="H17" s="371">
        <v>1224.96517715</v>
      </c>
      <c r="I17" s="371" t="s">
        <v>1044</v>
      </c>
      <c r="J17" s="371" t="s">
        <v>1044</v>
      </c>
      <c r="K17" s="371">
        <v>23.64026891</v>
      </c>
      <c r="L17" s="371">
        <v>146.49424361000001</v>
      </c>
      <c r="M17" s="371" t="s">
        <v>1044</v>
      </c>
      <c r="N17" s="371" t="s">
        <v>1044</v>
      </c>
      <c r="O17" s="371" t="s">
        <v>1044</v>
      </c>
      <c r="P17" s="371">
        <v>11.719539488800001</v>
      </c>
      <c r="Q17" s="371" t="s">
        <v>1044</v>
      </c>
      <c r="R17" s="371" t="s">
        <v>1044</v>
      </c>
      <c r="S17" s="371" t="s">
        <v>1044</v>
      </c>
    </row>
    <row r="18" spans="1:19" ht="19.95" customHeight="1">
      <c r="A18" s="222" t="s">
        <v>1003</v>
      </c>
      <c r="B18" s="627" t="s">
        <v>1410</v>
      </c>
      <c r="C18" s="762">
        <v>1224.96517715</v>
      </c>
      <c r="D18" s="371" t="s">
        <v>1044</v>
      </c>
      <c r="E18" s="371" t="s">
        <v>1044</v>
      </c>
      <c r="F18" s="371" t="s">
        <v>1044</v>
      </c>
      <c r="G18" s="371" t="s">
        <v>1044</v>
      </c>
      <c r="H18" s="371">
        <v>1224.96517715</v>
      </c>
      <c r="I18" s="371" t="s">
        <v>1044</v>
      </c>
      <c r="J18" s="371" t="s">
        <v>1044</v>
      </c>
      <c r="K18" s="371">
        <v>23.64026891</v>
      </c>
      <c r="L18" s="371">
        <v>146.49424361000001</v>
      </c>
      <c r="M18" s="371" t="s">
        <v>1044</v>
      </c>
      <c r="N18" s="371" t="s">
        <v>1044</v>
      </c>
      <c r="O18" s="371" t="s">
        <v>1044</v>
      </c>
      <c r="P18" s="371">
        <v>11.719539488800001</v>
      </c>
      <c r="Q18" s="371" t="s">
        <v>1044</v>
      </c>
      <c r="R18" s="371" t="s">
        <v>1044</v>
      </c>
      <c r="S18" s="371" t="s">
        <v>1044</v>
      </c>
    </row>
    <row r="19" spans="1:19" ht="19.95" customHeight="1">
      <c r="A19" s="222" t="s">
        <v>1004</v>
      </c>
      <c r="B19" s="627" t="s">
        <v>1415</v>
      </c>
      <c r="C19" s="762" t="s">
        <v>1044</v>
      </c>
      <c r="D19" s="371" t="s">
        <v>1044</v>
      </c>
      <c r="E19" s="371" t="s">
        <v>1044</v>
      </c>
      <c r="F19" s="371" t="s">
        <v>1044</v>
      </c>
      <c r="G19" s="371" t="s">
        <v>1044</v>
      </c>
      <c r="H19" s="371" t="s">
        <v>1044</v>
      </c>
      <c r="I19" s="371" t="s">
        <v>1044</v>
      </c>
      <c r="J19" s="371" t="s">
        <v>1044</v>
      </c>
      <c r="K19" s="371" t="s">
        <v>1044</v>
      </c>
      <c r="L19" s="371" t="s">
        <v>1044</v>
      </c>
      <c r="M19" s="371" t="s">
        <v>1044</v>
      </c>
      <c r="N19" s="371" t="s">
        <v>1044</v>
      </c>
      <c r="O19" s="371" t="s">
        <v>1044</v>
      </c>
      <c r="P19" s="371" t="s">
        <v>1044</v>
      </c>
      <c r="Q19" s="371" t="s">
        <v>1044</v>
      </c>
      <c r="R19" s="371" t="s">
        <v>1044</v>
      </c>
      <c r="S19" s="371" t="s">
        <v>1044</v>
      </c>
    </row>
    <row r="20" spans="1:19" ht="19.95" customHeight="1">
      <c r="A20" s="222" t="s">
        <v>1005</v>
      </c>
      <c r="B20" s="627" t="s">
        <v>1413</v>
      </c>
      <c r="C20" s="762">
        <v>1224.96517715</v>
      </c>
      <c r="D20" s="371" t="s">
        <v>1044</v>
      </c>
      <c r="E20" s="371" t="s">
        <v>1044</v>
      </c>
      <c r="F20" s="371" t="s">
        <v>1044</v>
      </c>
      <c r="G20" s="371" t="s">
        <v>1044</v>
      </c>
      <c r="H20" s="371">
        <v>1224.96517715</v>
      </c>
      <c r="I20" s="371" t="s">
        <v>1044</v>
      </c>
      <c r="J20" s="371" t="s">
        <v>1044</v>
      </c>
      <c r="K20" s="371">
        <v>23.64026891</v>
      </c>
      <c r="L20" s="371">
        <v>146.49424361000001</v>
      </c>
      <c r="M20" s="371" t="s">
        <v>1044</v>
      </c>
      <c r="N20" s="371" t="s">
        <v>1044</v>
      </c>
      <c r="O20" s="371" t="s">
        <v>1044</v>
      </c>
      <c r="P20" s="371">
        <v>11.719539488800001</v>
      </c>
      <c r="Q20" s="371" t="s">
        <v>1044</v>
      </c>
      <c r="R20" s="371" t="s">
        <v>1044</v>
      </c>
      <c r="S20" s="371" t="s">
        <v>1044</v>
      </c>
    </row>
    <row r="21" spans="1:19" ht="19.95" customHeight="1">
      <c r="A21" s="222" t="s">
        <v>1006</v>
      </c>
      <c r="B21" s="627" t="s">
        <v>1414</v>
      </c>
      <c r="C21" s="762" t="s">
        <v>1044</v>
      </c>
      <c r="D21" s="371" t="s">
        <v>1044</v>
      </c>
      <c r="E21" s="371" t="s">
        <v>1044</v>
      </c>
      <c r="F21" s="371" t="s">
        <v>1044</v>
      </c>
      <c r="G21" s="371" t="s">
        <v>1044</v>
      </c>
      <c r="H21" s="371" t="s">
        <v>1044</v>
      </c>
      <c r="I21" s="371" t="s">
        <v>1044</v>
      </c>
      <c r="J21" s="371" t="s">
        <v>1044</v>
      </c>
      <c r="K21" s="371" t="s">
        <v>1044</v>
      </c>
      <c r="L21" s="371" t="s">
        <v>1044</v>
      </c>
      <c r="M21" s="371" t="s">
        <v>1044</v>
      </c>
      <c r="N21" s="371" t="s">
        <v>1044</v>
      </c>
      <c r="O21" s="371" t="s">
        <v>1044</v>
      </c>
      <c r="P21" s="371" t="s">
        <v>1044</v>
      </c>
      <c r="Q21" s="371" t="s">
        <v>1044</v>
      </c>
      <c r="R21" s="371" t="s">
        <v>1044</v>
      </c>
      <c r="S21" s="371" t="s">
        <v>1044</v>
      </c>
    </row>
  </sheetData>
  <mergeCells count="4">
    <mergeCell ref="C7:G7"/>
    <mergeCell ref="H7:K7"/>
    <mergeCell ref="L7:O7"/>
    <mergeCell ref="P7:S7"/>
  </mergeCells>
  <hyperlinks>
    <hyperlink ref="A1" location="Index!B5" display="&lt;- back" xr:uid="{557BA772-CAC2-4964-9E3B-62EEEBB007D6}"/>
  </hyperlinks>
  <pageMargins left="0.7" right="0.7" top="0.75" bottom="0.75" header="0.3" footer="0.3"/>
  <pageSetup paperSize="9" scale="2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6DFA5-30AA-489A-9F58-785F1D369D4F}">
  <sheetPr>
    <pageSetUpPr fitToPage="1"/>
  </sheetPr>
  <dimension ref="A1:S21"/>
  <sheetViews>
    <sheetView showGridLines="0" zoomScale="80" zoomScaleNormal="80" workbookViewId="0"/>
  </sheetViews>
  <sheetFormatPr defaultRowHeight="13.2"/>
  <cols>
    <col min="1" max="1" width="10.88671875" style="132" customWidth="1"/>
    <col min="2" max="2" width="30.44140625" style="132" customWidth="1"/>
    <col min="3" max="19" width="17.5546875" style="132" customWidth="1"/>
    <col min="20" max="16384" width="8.88671875" style="132"/>
  </cols>
  <sheetData>
    <row r="1" spans="1:19">
      <c r="A1" s="38" t="s">
        <v>991</v>
      </c>
    </row>
    <row r="3" spans="1:19" ht="24" customHeight="1">
      <c r="A3" s="83" t="s">
        <v>1344</v>
      </c>
      <c r="B3" s="52"/>
      <c r="C3" s="444"/>
      <c r="D3" s="444"/>
      <c r="E3" s="444"/>
      <c r="F3" s="444"/>
      <c r="G3" s="444"/>
      <c r="H3" s="444"/>
      <c r="I3" s="444"/>
      <c r="J3" s="444"/>
    </row>
    <row r="4" spans="1:19" ht="18" customHeight="1">
      <c r="A4" s="52"/>
      <c r="B4" s="52"/>
      <c r="C4" s="444"/>
      <c r="D4" s="444"/>
      <c r="E4" s="444"/>
      <c r="F4" s="444"/>
      <c r="G4" s="444"/>
      <c r="H4" s="444"/>
      <c r="I4" s="444"/>
      <c r="J4" s="444"/>
    </row>
    <row r="5" spans="1:19" ht="19.95" customHeight="1">
      <c r="S5" s="441" t="s">
        <v>993</v>
      </c>
    </row>
    <row r="6" spans="1:19" ht="19.95" customHeight="1">
      <c r="A6" s="495"/>
      <c r="B6" s="496"/>
      <c r="C6" s="248" t="s">
        <v>58</v>
      </c>
      <c r="D6" s="248" t="s">
        <v>57</v>
      </c>
      <c r="E6" s="248" t="s">
        <v>56</v>
      </c>
      <c r="F6" s="248" t="s">
        <v>59</v>
      </c>
      <c r="G6" s="248" t="s">
        <v>60</v>
      </c>
      <c r="H6" s="248" t="s">
        <v>107</v>
      </c>
      <c r="I6" s="248" t="s">
        <v>108</v>
      </c>
      <c r="J6" s="248" t="s">
        <v>109</v>
      </c>
      <c r="K6" s="248" t="s">
        <v>196</v>
      </c>
      <c r="L6" s="248" t="s">
        <v>197</v>
      </c>
      <c r="M6" s="248" t="s">
        <v>198</v>
      </c>
      <c r="N6" s="248" t="s">
        <v>199</v>
      </c>
      <c r="O6" s="248" t="s">
        <v>200</v>
      </c>
      <c r="P6" s="248" t="s">
        <v>403</v>
      </c>
      <c r="Q6" s="248" t="s">
        <v>404</v>
      </c>
      <c r="R6" s="248" t="s">
        <v>529</v>
      </c>
      <c r="S6" s="222" t="s">
        <v>530</v>
      </c>
    </row>
    <row r="7" spans="1:19" s="221" customFormat="1" ht="19.95" customHeight="1">
      <c r="A7" s="498"/>
      <c r="B7" s="499"/>
      <c r="C7" s="1019" t="s">
        <v>663</v>
      </c>
      <c r="D7" s="1010"/>
      <c r="E7" s="1010"/>
      <c r="F7" s="1010"/>
      <c r="G7" s="1011"/>
      <c r="H7" s="1019" t="s">
        <v>664</v>
      </c>
      <c r="I7" s="1010"/>
      <c r="J7" s="1010"/>
      <c r="K7" s="1011"/>
      <c r="L7" s="1019" t="s">
        <v>665</v>
      </c>
      <c r="M7" s="1010"/>
      <c r="N7" s="1010"/>
      <c r="O7" s="1011"/>
      <c r="P7" s="1019" t="s">
        <v>666</v>
      </c>
      <c r="Q7" s="1010"/>
      <c r="R7" s="1010"/>
      <c r="S7" s="1011"/>
    </row>
    <row r="8" spans="1:19" s="221" customFormat="1" ht="39" customHeight="1">
      <c r="A8" s="501"/>
      <c r="B8" s="500"/>
      <c r="C8" s="224" t="s">
        <v>667</v>
      </c>
      <c r="D8" s="224" t="s">
        <v>668</v>
      </c>
      <c r="E8" s="224" t="s">
        <v>669</v>
      </c>
      <c r="F8" s="224" t="s">
        <v>670</v>
      </c>
      <c r="G8" s="224" t="s">
        <v>671</v>
      </c>
      <c r="H8" s="224" t="s">
        <v>672</v>
      </c>
      <c r="I8" s="224" t="s">
        <v>673</v>
      </c>
      <c r="J8" s="224" t="s">
        <v>674</v>
      </c>
      <c r="K8" s="224" t="s">
        <v>671</v>
      </c>
      <c r="L8" s="224" t="s">
        <v>672</v>
      </c>
      <c r="M8" s="224" t="s">
        <v>673</v>
      </c>
      <c r="N8" s="224" t="s">
        <v>674</v>
      </c>
      <c r="O8" s="224" t="s">
        <v>1343</v>
      </c>
      <c r="P8" s="224" t="s">
        <v>672</v>
      </c>
      <c r="Q8" s="224" t="s">
        <v>673</v>
      </c>
      <c r="R8" s="224" t="s">
        <v>674</v>
      </c>
      <c r="S8" s="224" t="s">
        <v>1343</v>
      </c>
    </row>
    <row r="9" spans="1:19" s="221" customFormat="1" ht="19.95" customHeight="1">
      <c r="A9" s="233" t="s">
        <v>730</v>
      </c>
      <c r="B9" s="240" t="s">
        <v>660</v>
      </c>
      <c r="C9" s="763" t="s">
        <v>1044</v>
      </c>
      <c r="D9" s="763">
        <v>0.71206897000000002</v>
      </c>
      <c r="E9" s="763" t="s">
        <v>1044</v>
      </c>
      <c r="F9" s="763">
        <v>0.56028381000000005</v>
      </c>
      <c r="G9" s="763" t="s">
        <v>1044</v>
      </c>
      <c r="H9" s="763" t="s">
        <v>1044</v>
      </c>
      <c r="I9" s="763">
        <v>1.2723527800000001</v>
      </c>
      <c r="J9" s="763" t="s">
        <v>1044</v>
      </c>
      <c r="K9" s="763" t="s">
        <v>1044</v>
      </c>
      <c r="L9" s="763" t="s">
        <v>1044</v>
      </c>
      <c r="M9" s="763">
        <v>0.80191868999999993</v>
      </c>
      <c r="N9" s="763" t="s">
        <v>1044</v>
      </c>
      <c r="O9" s="763" t="s">
        <v>1044</v>
      </c>
      <c r="P9" s="763" t="s">
        <v>1044</v>
      </c>
      <c r="Q9" s="763">
        <v>6.4153495199999994E-2</v>
      </c>
      <c r="R9" s="763" t="s">
        <v>1044</v>
      </c>
      <c r="S9" s="763" t="s">
        <v>1044</v>
      </c>
    </row>
    <row r="10" spans="1:19" ht="19.95" customHeight="1">
      <c r="A10" s="222" t="s">
        <v>994</v>
      </c>
      <c r="B10" s="236" t="s">
        <v>675</v>
      </c>
      <c r="C10" s="762" t="s">
        <v>1044</v>
      </c>
      <c r="D10" s="762" t="s">
        <v>1044</v>
      </c>
      <c r="E10" s="762" t="s">
        <v>1044</v>
      </c>
      <c r="F10" s="762" t="s">
        <v>1044</v>
      </c>
      <c r="G10" s="762" t="s">
        <v>1044</v>
      </c>
      <c r="H10" s="762" t="s">
        <v>1044</v>
      </c>
      <c r="I10" s="762" t="s">
        <v>1044</v>
      </c>
      <c r="J10" s="762" t="s">
        <v>1044</v>
      </c>
      <c r="K10" s="762" t="s">
        <v>1044</v>
      </c>
      <c r="L10" s="762" t="s">
        <v>1044</v>
      </c>
      <c r="M10" s="762" t="s">
        <v>1044</v>
      </c>
      <c r="N10" s="762" t="s">
        <v>1044</v>
      </c>
      <c r="O10" s="762" t="s">
        <v>1044</v>
      </c>
      <c r="P10" s="762" t="s">
        <v>1044</v>
      </c>
      <c r="Q10" s="762" t="s">
        <v>1044</v>
      </c>
      <c r="R10" s="762" t="s">
        <v>1044</v>
      </c>
      <c r="S10" s="762" t="s">
        <v>1044</v>
      </c>
    </row>
    <row r="11" spans="1:19" ht="19.95" customHeight="1">
      <c r="A11" s="222" t="s">
        <v>995</v>
      </c>
      <c r="B11" s="627" t="s">
        <v>1410</v>
      </c>
      <c r="C11" s="762" t="s">
        <v>1044</v>
      </c>
      <c r="D11" s="762" t="s">
        <v>1044</v>
      </c>
      <c r="E11" s="762" t="s">
        <v>1044</v>
      </c>
      <c r="F11" s="762" t="s">
        <v>1044</v>
      </c>
      <c r="G11" s="762" t="s">
        <v>1044</v>
      </c>
      <c r="H11" s="762" t="s">
        <v>1044</v>
      </c>
      <c r="I11" s="762" t="s">
        <v>1044</v>
      </c>
      <c r="J11" s="762" t="s">
        <v>1044</v>
      </c>
      <c r="K11" s="762" t="s">
        <v>1044</v>
      </c>
      <c r="L11" s="762" t="s">
        <v>1044</v>
      </c>
      <c r="M11" s="762" t="s">
        <v>1044</v>
      </c>
      <c r="N11" s="762" t="s">
        <v>1044</v>
      </c>
      <c r="O11" s="762" t="s">
        <v>1044</v>
      </c>
      <c r="P11" s="762" t="s">
        <v>1044</v>
      </c>
      <c r="Q11" s="762" t="s">
        <v>1044</v>
      </c>
      <c r="R11" s="762" t="s">
        <v>1044</v>
      </c>
      <c r="S11" s="762" t="s">
        <v>1044</v>
      </c>
    </row>
    <row r="12" spans="1:19" ht="19.95" customHeight="1">
      <c r="A12" s="222" t="s">
        <v>996</v>
      </c>
      <c r="B12" s="627" t="s">
        <v>1411</v>
      </c>
      <c r="C12" s="762" t="s">
        <v>1044</v>
      </c>
      <c r="D12" s="762" t="s">
        <v>1044</v>
      </c>
      <c r="E12" s="762" t="s">
        <v>1044</v>
      </c>
      <c r="F12" s="762" t="s">
        <v>1044</v>
      </c>
      <c r="G12" s="762" t="s">
        <v>1044</v>
      </c>
      <c r="H12" s="762" t="s">
        <v>1044</v>
      </c>
      <c r="I12" s="762" t="s">
        <v>1044</v>
      </c>
      <c r="J12" s="762" t="s">
        <v>1044</v>
      </c>
      <c r="K12" s="762" t="s">
        <v>1044</v>
      </c>
      <c r="L12" s="762" t="s">
        <v>1044</v>
      </c>
      <c r="M12" s="762" t="s">
        <v>1044</v>
      </c>
      <c r="N12" s="762" t="s">
        <v>1044</v>
      </c>
      <c r="O12" s="762" t="s">
        <v>1044</v>
      </c>
      <c r="P12" s="762" t="s">
        <v>1044</v>
      </c>
      <c r="Q12" s="762" t="s">
        <v>1044</v>
      </c>
      <c r="R12" s="762" t="s">
        <v>1044</v>
      </c>
      <c r="S12" s="762" t="s">
        <v>1044</v>
      </c>
    </row>
    <row r="13" spans="1:19" ht="19.95" customHeight="1">
      <c r="A13" s="222" t="s">
        <v>998</v>
      </c>
      <c r="B13" s="486" t="s">
        <v>1412</v>
      </c>
      <c r="C13" s="762" t="s">
        <v>1044</v>
      </c>
      <c r="D13" s="762" t="s">
        <v>1044</v>
      </c>
      <c r="E13" s="762" t="s">
        <v>1044</v>
      </c>
      <c r="F13" s="762" t="s">
        <v>1044</v>
      </c>
      <c r="G13" s="762" t="s">
        <v>1044</v>
      </c>
      <c r="H13" s="762" t="s">
        <v>1044</v>
      </c>
      <c r="I13" s="762" t="s">
        <v>1044</v>
      </c>
      <c r="J13" s="762" t="s">
        <v>1044</v>
      </c>
      <c r="K13" s="762" t="s">
        <v>1044</v>
      </c>
      <c r="L13" s="762" t="s">
        <v>1044</v>
      </c>
      <c r="M13" s="762" t="s">
        <v>1044</v>
      </c>
      <c r="N13" s="762" t="s">
        <v>1044</v>
      </c>
      <c r="O13" s="762" t="s">
        <v>1044</v>
      </c>
      <c r="P13" s="762" t="s">
        <v>1044</v>
      </c>
      <c r="Q13" s="762" t="s">
        <v>1044</v>
      </c>
      <c r="R13" s="762" t="s">
        <v>1044</v>
      </c>
      <c r="S13" s="762" t="s">
        <v>1044</v>
      </c>
    </row>
    <row r="14" spans="1:19" ht="19.95" customHeight="1">
      <c r="A14" s="222" t="s">
        <v>999</v>
      </c>
      <c r="B14" s="627" t="s">
        <v>1413</v>
      </c>
      <c r="C14" s="762" t="s">
        <v>1044</v>
      </c>
      <c r="D14" s="762" t="s">
        <v>1044</v>
      </c>
      <c r="E14" s="762" t="s">
        <v>1044</v>
      </c>
      <c r="F14" s="762" t="s">
        <v>1044</v>
      </c>
      <c r="G14" s="762" t="s">
        <v>1044</v>
      </c>
      <c r="H14" s="762" t="s">
        <v>1044</v>
      </c>
      <c r="I14" s="762" t="s">
        <v>1044</v>
      </c>
      <c r="J14" s="762" t="s">
        <v>1044</v>
      </c>
      <c r="K14" s="762" t="s">
        <v>1044</v>
      </c>
      <c r="L14" s="762" t="s">
        <v>1044</v>
      </c>
      <c r="M14" s="762" t="s">
        <v>1044</v>
      </c>
      <c r="N14" s="762" t="s">
        <v>1044</v>
      </c>
      <c r="O14" s="762" t="s">
        <v>1044</v>
      </c>
      <c r="P14" s="762" t="s">
        <v>1044</v>
      </c>
      <c r="Q14" s="762" t="s">
        <v>1044</v>
      </c>
      <c r="R14" s="762" t="s">
        <v>1044</v>
      </c>
      <c r="S14" s="762" t="s">
        <v>1044</v>
      </c>
    </row>
    <row r="15" spans="1:19" ht="19.95" customHeight="1">
      <c r="A15" s="222" t="s">
        <v>1000</v>
      </c>
      <c r="B15" s="486" t="s">
        <v>1412</v>
      </c>
      <c r="C15" s="762" t="s">
        <v>1044</v>
      </c>
      <c r="D15" s="762" t="s">
        <v>1044</v>
      </c>
      <c r="E15" s="762" t="s">
        <v>1044</v>
      </c>
      <c r="F15" s="762" t="s">
        <v>1044</v>
      </c>
      <c r="G15" s="762" t="s">
        <v>1044</v>
      </c>
      <c r="H15" s="762" t="s">
        <v>1044</v>
      </c>
      <c r="I15" s="762" t="s">
        <v>1044</v>
      </c>
      <c r="J15" s="762" t="s">
        <v>1044</v>
      </c>
      <c r="K15" s="762" t="s">
        <v>1044</v>
      </c>
      <c r="L15" s="762" t="s">
        <v>1044</v>
      </c>
      <c r="M15" s="762" t="s">
        <v>1044</v>
      </c>
      <c r="N15" s="762" t="s">
        <v>1044</v>
      </c>
      <c r="O15" s="762" t="s">
        <v>1044</v>
      </c>
      <c r="P15" s="762" t="s">
        <v>1044</v>
      </c>
      <c r="Q15" s="762" t="s">
        <v>1044</v>
      </c>
      <c r="R15" s="762" t="s">
        <v>1044</v>
      </c>
      <c r="S15" s="762" t="s">
        <v>1044</v>
      </c>
    </row>
    <row r="16" spans="1:19" ht="19.95" customHeight="1">
      <c r="A16" s="222" t="s">
        <v>1001</v>
      </c>
      <c r="B16" s="627" t="s">
        <v>1414</v>
      </c>
      <c r="C16" s="762" t="s">
        <v>1044</v>
      </c>
      <c r="D16" s="762" t="s">
        <v>1044</v>
      </c>
      <c r="E16" s="762" t="s">
        <v>1044</v>
      </c>
      <c r="F16" s="762" t="s">
        <v>1044</v>
      </c>
      <c r="G16" s="762" t="s">
        <v>1044</v>
      </c>
      <c r="H16" s="762" t="s">
        <v>1044</v>
      </c>
      <c r="I16" s="762" t="s">
        <v>1044</v>
      </c>
      <c r="J16" s="762" t="s">
        <v>1044</v>
      </c>
      <c r="K16" s="762" t="s">
        <v>1044</v>
      </c>
      <c r="L16" s="762" t="s">
        <v>1044</v>
      </c>
      <c r="M16" s="762" t="s">
        <v>1044</v>
      </c>
      <c r="N16" s="762" t="s">
        <v>1044</v>
      </c>
      <c r="O16" s="762" t="s">
        <v>1044</v>
      </c>
      <c r="P16" s="762" t="s">
        <v>1044</v>
      </c>
      <c r="Q16" s="762" t="s">
        <v>1044</v>
      </c>
      <c r="R16" s="762" t="s">
        <v>1044</v>
      </c>
      <c r="S16" s="762" t="s">
        <v>1044</v>
      </c>
    </row>
    <row r="17" spans="1:19" ht="19.95" customHeight="1">
      <c r="A17" s="222" t="s">
        <v>1002</v>
      </c>
      <c r="B17" s="236" t="s">
        <v>676</v>
      </c>
      <c r="C17" s="762" t="s">
        <v>1044</v>
      </c>
      <c r="D17" s="762" t="s">
        <v>1044</v>
      </c>
      <c r="E17" s="762" t="s">
        <v>1044</v>
      </c>
      <c r="F17" s="762" t="s">
        <v>1044</v>
      </c>
      <c r="G17" s="762" t="s">
        <v>1044</v>
      </c>
      <c r="H17" s="762" t="s">
        <v>1044</v>
      </c>
      <c r="I17" s="762" t="s">
        <v>1044</v>
      </c>
      <c r="J17" s="762" t="s">
        <v>1044</v>
      </c>
      <c r="K17" s="762" t="s">
        <v>1044</v>
      </c>
      <c r="L17" s="762" t="s">
        <v>1044</v>
      </c>
      <c r="M17" s="762" t="s">
        <v>1044</v>
      </c>
      <c r="N17" s="762" t="s">
        <v>1044</v>
      </c>
      <c r="O17" s="762" t="s">
        <v>1044</v>
      </c>
      <c r="P17" s="762" t="s">
        <v>1044</v>
      </c>
      <c r="Q17" s="762" t="s">
        <v>1044</v>
      </c>
      <c r="R17" s="762" t="s">
        <v>1044</v>
      </c>
      <c r="S17" s="762" t="s">
        <v>1044</v>
      </c>
    </row>
    <row r="18" spans="1:19" ht="19.95" customHeight="1">
      <c r="A18" s="222" t="s">
        <v>1003</v>
      </c>
      <c r="B18" s="627" t="s">
        <v>1410</v>
      </c>
      <c r="C18" s="762" t="s">
        <v>1044</v>
      </c>
      <c r="D18" s="762" t="s">
        <v>1044</v>
      </c>
      <c r="E18" s="762" t="s">
        <v>1044</v>
      </c>
      <c r="F18" s="762" t="s">
        <v>1044</v>
      </c>
      <c r="G18" s="762" t="s">
        <v>1044</v>
      </c>
      <c r="H18" s="762" t="s">
        <v>1044</v>
      </c>
      <c r="I18" s="762" t="s">
        <v>1044</v>
      </c>
      <c r="J18" s="762" t="s">
        <v>1044</v>
      </c>
      <c r="K18" s="762" t="s">
        <v>1044</v>
      </c>
      <c r="L18" s="762" t="s">
        <v>1044</v>
      </c>
      <c r="M18" s="762" t="s">
        <v>1044</v>
      </c>
      <c r="N18" s="762" t="s">
        <v>1044</v>
      </c>
      <c r="O18" s="762" t="s">
        <v>1044</v>
      </c>
      <c r="P18" s="762" t="s">
        <v>1044</v>
      </c>
      <c r="Q18" s="762" t="s">
        <v>1044</v>
      </c>
      <c r="R18" s="762" t="s">
        <v>1044</v>
      </c>
      <c r="S18" s="762" t="s">
        <v>1044</v>
      </c>
    </row>
    <row r="19" spans="1:19" ht="19.95" customHeight="1">
      <c r="A19" s="222" t="s">
        <v>1004</v>
      </c>
      <c r="B19" s="627" t="s">
        <v>1415</v>
      </c>
      <c r="C19" s="762" t="s">
        <v>1044</v>
      </c>
      <c r="D19" s="762" t="s">
        <v>1044</v>
      </c>
      <c r="E19" s="762" t="s">
        <v>1044</v>
      </c>
      <c r="F19" s="762" t="s">
        <v>1044</v>
      </c>
      <c r="G19" s="762" t="s">
        <v>1044</v>
      </c>
      <c r="H19" s="762" t="s">
        <v>1044</v>
      </c>
      <c r="I19" s="762" t="s">
        <v>1044</v>
      </c>
      <c r="J19" s="762" t="s">
        <v>1044</v>
      </c>
      <c r="K19" s="762" t="s">
        <v>1044</v>
      </c>
      <c r="L19" s="762" t="s">
        <v>1044</v>
      </c>
      <c r="M19" s="762" t="s">
        <v>1044</v>
      </c>
      <c r="N19" s="762" t="s">
        <v>1044</v>
      </c>
      <c r="O19" s="762" t="s">
        <v>1044</v>
      </c>
      <c r="P19" s="762" t="s">
        <v>1044</v>
      </c>
      <c r="Q19" s="762" t="s">
        <v>1044</v>
      </c>
      <c r="R19" s="762" t="s">
        <v>1044</v>
      </c>
      <c r="S19" s="762" t="s">
        <v>1044</v>
      </c>
    </row>
    <row r="20" spans="1:19" ht="19.95" customHeight="1">
      <c r="A20" s="222" t="s">
        <v>1005</v>
      </c>
      <c r="B20" s="627" t="s">
        <v>1413</v>
      </c>
      <c r="C20" s="762" t="s">
        <v>1044</v>
      </c>
      <c r="D20" s="762" t="s">
        <v>1044</v>
      </c>
      <c r="E20" s="762" t="s">
        <v>1044</v>
      </c>
      <c r="F20" s="762" t="s">
        <v>1044</v>
      </c>
      <c r="G20" s="762" t="s">
        <v>1044</v>
      </c>
      <c r="H20" s="762" t="s">
        <v>1044</v>
      </c>
      <c r="I20" s="762" t="s">
        <v>1044</v>
      </c>
      <c r="J20" s="762" t="s">
        <v>1044</v>
      </c>
      <c r="K20" s="762" t="s">
        <v>1044</v>
      </c>
      <c r="L20" s="762" t="s">
        <v>1044</v>
      </c>
      <c r="M20" s="762" t="s">
        <v>1044</v>
      </c>
      <c r="N20" s="762" t="s">
        <v>1044</v>
      </c>
      <c r="O20" s="762" t="s">
        <v>1044</v>
      </c>
      <c r="P20" s="762" t="s">
        <v>1044</v>
      </c>
      <c r="Q20" s="762" t="s">
        <v>1044</v>
      </c>
      <c r="R20" s="762" t="s">
        <v>1044</v>
      </c>
      <c r="S20" s="762" t="s">
        <v>1044</v>
      </c>
    </row>
    <row r="21" spans="1:19" ht="19.95" customHeight="1">
      <c r="A21" s="222" t="s">
        <v>1006</v>
      </c>
      <c r="B21" s="627" t="s">
        <v>1414</v>
      </c>
      <c r="C21" s="762" t="s">
        <v>1044</v>
      </c>
      <c r="D21" s="762" t="s">
        <v>1044</v>
      </c>
      <c r="E21" s="762" t="s">
        <v>1044</v>
      </c>
      <c r="F21" s="762" t="s">
        <v>1044</v>
      </c>
      <c r="G21" s="762" t="s">
        <v>1044</v>
      </c>
      <c r="H21" s="762" t="s">
        <v>1044</v>
      </c>
      <c r="I21" s="762" t="s">
        <v>1044</v>
      </c>
      <c r="J21" s="762" t="s">
        <v>1044</v>
      </c>
      <c r="K21" s="762" t="s">
        <v>1044</v>
      </c>
      <c r="L21" s="762" t="s">
        <v>1044</v>
      </c>
      <c r="M21" s="762" t="s">
        <v>1044</v>
      </c>
      <c r="N21" s="762" t="s">
        <v>1044</v>
      </c>
      <c r="O21" s="762" t="s">
        <v>1044</v>
      </c>
      <c r="P21" s="762" t="s">
        <v>1044</v>
      </c>
      <c r="Q21" s="762" t="s">
        <v>1044</v>
      </c>
      <c r="R21" s="762" t="s">
        <v>1044</v>
      </c>
      <c r="S21" s="762" t="s">
        <v>1044</v>
      </c>
    </row>
  </sheetData>
  <mergeCells count="4">
    <mergeCell ref="C7:G7"/>
    <mergeCell ref="H7:K7"/>
    <mergeCell ref="P7:S7"/>
    <mergeCell ref="L7:O7"/>
  </mergeCells>
  <hyperlinks>
    <hyperlink ref="A1" location="Index!B5" display="&lt;- back" xr:uid="{54A322D3-AF7F-4A39-985F-950FAD09CABB}"/>
  </hyperlinks>
  <pageMargins left="0.7" right="0.7" top="0.75" bottom="0.75" header="0.3" footer="0.3"/>
  <pageSetup paperSize="9" scale="2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4CFE0-C3F7-4D18-9EFB-CBC9088095EF}">
  <sheetPr>
    <pageSetUpPr fitToPage="1"/>
  </sheetPr>
  <dimension ref="A1:E21"/>
  <sheetViews>
    <sheetView showGridLines="0" zoomScale="80" zoomScaleNormal="80" workbookViewId="0"/>
  </sheetViews>
  <sheetFormatPr defaultRowHeight="13.2"/>
  <cols>
    <col min="1" max="1" width="10.88671875" style="132" customWidth="1"/>
    <col min="2" max="2" width="43.77734375" style="132" customWidth="1"/>
    <col min="3" max="5" width="31.109375" style="132" customWidth="1"/>
    <col min="6" max="16384" width="8.88671875" style="132"/>
  </cols>
  <sheetData>
    <row r="1" spans="1:5">
      <c r="A1" s="38" t="s">
        <v>991</v>
      </c>
    </row>
    <row r="3" spans="1:5" ht="24" customHeight="1">
      <c r="A3" s="83" t="s">
        <v>1345</v>
      </c>
      <c r="B3" s="230"/>
      <c r="C3" s="444"/>
      <c r="D3" s="444"/>
      <c r="E3" s="444"/>
    </row>
    <row r="4" spans="1:5" ht="17.399999999999999" customHeight="1">
      <c r="A4" s="230"/>
      <c r="B4" s="230"/>
      <c r="C4" s="444"/>
      <c r="D4" s="444"/>
      <c r="E4" s="444"/>
    </row>
    <row r="5" spans="1:5" ht="19.05" customHeight="1">
      <c r="E5" s="441" t="s">
        <v>993</v>
      </c>
    </row>
    <row r="6" spans="1:5" ht="19.05" customHeight="1">
      <c r="A6" s="495"/>
      <c r="B6" s="496"/>
      <c r="C6" s="248" t="s">
        <v>58</v>
      </c>
      <c r="D6" s="248" t="s">
        <v>57</v>
      </c>
      <c r="E6" s="490" t="s">
        <v>56</v>
      </c>
    </row>
    <row r="7" spans="1:5" s="221" customFormat="1" ht="21" customHeight="1">
      <c r="A7" s="493"/>
      <c r="B7" s="494"/>
      <c r="C7" s="1019" t="s">
        <v>677</v>
      </c>
      <c r="D7" s="1010"/>
      <c r="E7" s="1011"/>
    </row>
    <row r="8" spans="1:5" s="221" customFormat="1" ht="21" customHeight="1">
      <c r="A8" s="493"/>
      <c r="B8" s="494"/>
      <c r="C8" s="1021" t="s">
        <v>678</v>
      </c>
      <c r="D8" s="1022"/>
      <c r="E8" s="923" t="s">
        <v>679</v>
      </c>
    </row>
    <row r="9" spans="1:5" s="221" customFormat="1" ht="21" customHeight="1">
      <c r="A9" s="491"/>
      <c r="B9" s="492"/>
      <c r="C9" s="502"/>
      <c r="D9" s="490" t="s">
        <v>680</v>
      </c>
      <c r="E9" s="1006"/>
    </row>
    <row r="10" spans="1:5" s="221" customFormat="1" ht="19.05" customHeight="1">
      <c r="A10" s="233" t="s">
        <v>730</v>
      </c>
      <c r="B10" s="240" t="s">
        <v>660</v>
      </c>
      <c r="C10" s="763">
        <v>1307.31972307</v>
      </c>
      <c r="D10" s="763">
        <v>11.709132075400001</v>
      </c>
      <c r="E10" s="763">
        <v>-0.49293928000000004</v>
      </c>
    </row>
    <row r="11" spans="1:5" ht="19.05" customHeight="1">
      <c r="A11" s="222" t="s">
        <v>994</v>
      </c>
      <c r="B11" s="236" t="s">
        <v>661</v>
      </c>
      <c r="C11" s="762" t="s">
        <v>1044</v>
      </c>
      <c r="D11" s="762" t="s">
        <v>1044</v>
      </c>
      <c r="E11" s="762" t="s">
        <v>1044</v>
      </c>
    </row>
    <row r="12" spans="1:5" ht="19.05" customHeight="1">
      <c r="A12" s="222" t="s">
        <v>995</v>
      </c>
      <c r="B12" s="486" t="s">
        <v>1402</v>
      </c>
      <c r="C12" s="762" t="s">
        <v>1044</v>
      </c>
      <c r="D12" s="762" t="s">
        <v>1044</v>
      </c>
      <c r="E12" s="762" t="s">
        <v>1044</v>
      </c>
    </row>
    <row r="13" spans="1:5" ht="19.05" customHeight="1">
      <c r="A13" s="222" t="s">
        <v>996</v>
      </c>
      <c r="B13" s="486" t="s">
        <v>1403</v>
      </c>
      <c r="C13" s="762" t="s">
        <v>1044</v>
      </c>
      <c r="D13" s="762" t="s">
        <v>1044</v>
      </c>
      <c r="E13" s="762" t="s">
        <v>1044</v>
      </c>
    </row>
    <row r="14" spans="1:5" ht="19.05" customHeight="1">
      <c r="A14" s="222" t="s">
        <v>998</v>
      </c>
      <c r="B14" s="486" t="s">
        <v>1404</v>
      </c>
      <c r="C14" s="762" t="s">
        <v>1044</v>
      </c>
      <c r="D14" s="762" t="s">
        <v>1044</v>
      </c>
      <c r="E14" s="762" t="s">
        <v>1044</v>
      </c>
    </row>
    <row r="15" spans="1:5" ht="19.05" customHeight="1">
      <c r="A15" s="222" t="s">
        <v>999</v>
      </c>
      <c r="B15" s="486" t="s">
        <v>1405</v>
      </c>
      <c r="C15" s="762" t="s">
        <v>1044</v>
      </c>
      <c r="D15" s="762" t="s">
        <v>1044</v>
      </c>
      <c r="E15" s="762" t="s">
        <v>1044</v>
      </c>
    </row>
    <row r="16" spans="1:5" ht="19.05" customHeight="1">
      <c r="A16" s="222" t="s">
        <v>1000</v>
      </c>
      <c r="B16" s="236" t="s">
        <v>662</v>
      </c>
      <c r="C16" s="762">
        <v>1307.31972307</v>
      </c>
      <c r="D16" s="762">
        <v>11.709132075400001</v>
      </c>
      <c r="E16" s="762">
        <v>-0.49293928000000004</v>
      </c>
    </row>
    <row r="17" spans="1:5" ht="19.05" customHeight="1">
      <c r="A17" s="222" t="s">
        <v>1001</v>
      </c>
      <c r="B17" s="486" t="s">
        <v>1406</v>
      </c>
      <c r="C17" s="762">
        <v>1307.31972307</v>
      </c>
      <c r="D17" s="762">
        <v>11.709132075400001</v>
      </c>
      <c r="E17" s="762">
        <v>-0.49293928000000004</v>
      </c>
    </row>
    <row r="18" spans="1:5" ht="19.05" customHeight="1">
      <c r="A18" s="222" t="s">
        <v>1002</v>
      </c>
      <c r="B18" s="486" t="s">
        <v>1407</v>
      </c>
      <c r="C18" s="762" t="s">
        <v>1044</v>
      </c>
      <c r="D18" s="762" t="s">
        <v>1044</v>
      </c>
      <c r="E18" s="762" t="s">
        <v>1044</v>
      </c>
    </row>
    <row r="19" spans="1:5" ht="19.05" customHeight="1">
      <c r="A19" s="222" t="s">
        <v>1003</v>
      </c>
      <c r="B19" s="486" t="s">
        <v>1408</v>
      </c>
      <c r="C19" s="762" t="s">
        <v>1044</v>
      </c>
      <c r="D19" s="762" t="s">
        <v>1044</v>
      </c>
      <c r="E19" s="762" t="s">
        <v>1044</v>
      </c>
    </row>
    <row r="20" spans="1:5" ht="19.05" customHeight="1">
      <c r="A20" s="222" t="s">
        <v>1004</v>
      </c>
      <c r="B20" s="486" t="s">
        <v>1409</v>
      </c>
      <c r="C20" s="762" t="s">
        <v>1044</v>
      </c>
      <c r="D20" s="762" t="s">
        <v>1044</v>
      </c>
      <c r="E20" s="762" t="s">
        <v>1044</v>
      </c>
    </row>
    <row r="21" spans="1:5" ht="19.05" customHeight="1">
      <c r="A21" s="222" t="s">
        <v>1005</v>
      </c>
      <c r="B21" s="486" t="s">
        <v>1405</v>
      </c>
      <c r="C21" s="762" t="s">
        <v>1044</v>
      </c>
      <c r="D21" s="762" t="s">
        <v>1044</v>
      </c>
      <c r="E21" s="762" t="s">
        <v>1044</v>
      </c>
    </row>
  </sheetData>
  <mergeCells count="3">
    <mergeCell ref="E8:E9"/>
    <mergeCell ref="C7:E7"/>
    <mergeCell ref="C8:D8"/>
  </mergeCells>
  <hyperlinks>
    <hyperlink ref="A1" location="Index!B5" display="&lt;- back" xr:uid="{6BB2DE82-267C-46E2-A15B-893D271EF4F9}"/>
  </hyperlinks>
  <pageMargins left="0.7" right="0.7" top="0.75" bottom="0.75" header="0.3" footer="0.3"/>
  <pageSetup paperSize="9" scale="7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C3FD8-FE48-4520-B084-9A923507C88E}">
  <sheetPr>
    <pageSetUpPr fitToPage="1"/>
  </sheetPr>
  <dimension ref="A1:C18"/>
  <sheetViews>
    <sheetView showGridLines="0" zoomScale="80" zoomScaleNormal="80" workbookViewId="0"/>
  </sheetViews>
  <sheetFormatPr defaultRowHeight="13.2"/>
  <cols>
    <col min="1" max="1" width="10.88671875" style="132" customWidth="1"/>
    <col min="2" max="2" width="43.77734375" style="132" customWidth="1"/>
    <col min="3" max="3" width="21.88671875" style="132" customWidth="1"/>
    <col min="4" max="16384" width="8.88671875" style="132"/>
  </cols>
  <sheetData>
    <row r="1" spans="1:3">
      <c r="A1" s="38" t="s">
        <v>991</v>
      </c>
    </row>
    <row r="3" spans="1:3" ht="24" customHeight="1">
      <c r="A3" s="83" t="s">
        <v>1348</v>
      </c>
      <c r="B3" s="52"/>
      <c r="C3" s="219"/>
    </row>
    <row r="4" spans="1:3" ht="16.8" customHeight="1">
      <c r="A4" s="52"/>
      <c r="B4" s="52"/>
      <c r="C4" s="219"/>
    </row>
    <row r="5" spans="1:3" ht="16.8" customHeight="1">
      <c r="A5" s="218"/>
      <c r="B5" s="218"/>
      <c r="C5" s="441" t="s">
        <v>993</v>
      </c>
    </row>
    <row r="6" spans="1:3" ht="21" customHeight="1">
      <c r="A6" s="218"/>
      <c r="B6" s="218"/>
      <c r="C6" s="222" t="s">
        <v>58</v>
      </c>
    </row>
    <row r="7" spans="1:3" ht="21" customHeight="1">
      <c r="A7" s="505"/>
      <c r="B7" s="505"/>
      <c r="C7" s="233" t="s">
        <v>685</v>
      </c>
    </row>
    <row r="8" spans="1:3" ht="21" customHeight="1">
      <c r="A8" s="241"/>
      <c r="B8" s="240" t="s">
        <v>686</v>
      </c>
      <c r="C8" s="266"/>
    </row>
    <row r="9" spans="1:3" ht="21" customHeight="1">
      <c r="A9" s="222" t="s">
        <v>730</v>
      </c>
      <c r="B9" s="464" t="s">
        <v>687</v>
      </c>
      <c r="C9" s="762">
        <v>515.16357837500004</v>
      </c>
    </row>
    <row r="10" spans="1:3" ht="21" customHeight="1">
      <c r="A10" s="222" t="s">
        <v>994</v>
      </c>
      <c r="B10" s="464" t="s">
        <v>688</v>
      </c>
      <c r="C10" s="762">
        <v>145.29448224999999</v>
      </c>
    </row>
    <row r="11" spans="1:3" ht="21" customHeight="1">
      <c r="A11" s="222" t="s">
        <v>995</v>
      </c>
      <c r="B11" s="464" t="s">
        <v>689</v>
      </c>
      <c r="C11" s="762">
        <v>3656.4166329999998</v>
      </c>
    </row>
    <row r="12" spans="1:3" ht="21" customHeight="1">
      <c r="A12" s="222" t="s">
        <v>996</v>
      </c>
      <c r="B12" s="464" t="s">
        <v>1349</v>
      </c>
      <c r="C12" s="762">
        <v>4.0620591250000002</v>
      </c>
    </row>
    <row r="13" spans="1:3" ht="21" customHeight="1">
      <c r="A13" s="222"/>
      <c r="B13" s="240" t="s">
        <v>690</v>
      </c>
      <c r="C13" s="762"/>
    </row>
    <row r="14" spans="1:3" ht="21" customHeight="1">
      <c r="A14" s="222" t="s">
        <v>998</v>
      </c>
      <c r="B14" s="464" t="s">
        <v>691</v>
      </c>
      <c r="C14" s="762" t="s">
        <v>1044</v>
      </c>
    </row>
    <row r="15" spans="1:3" ht="21" customHeight="1">
      <c r="A15" s="222" t="s">
        <v>999</v>
      </c>
      <c r="B15" s="464" t="s">
        <v>692</v>
      </c>
      <c r="C15" s="762">
        <v>12.23310075</v>
      </c>
    </row>
    <row r="16" spans="1:3" ht="21" customHeight="1">
      <c r="A16" s="222" t="s">
        <v>1000</v>
      </c>
      <c r="B16" s="464" t="s">
        <v>693</v>
      </c>
      <c r="C16" s="762" t="s">
        <v>1044</v>
      </c>
    </row>
    <row r="17" spans="1:3" ht="21" customHeight="1">
      <c r="A17" s="222" t="s">
        <v>1001</v>
      </c>
      <c r="B17" s="506" t="s">
        <v>1350</v>
      </c>
      <c r="C17" s="762" t="s">
        <v>1044</v>
      </c>
    </row>
    <row r="18" spans="1:3" ht="21" customHeight="1">
      <c r="A18" s="222" t="s">
        <v>1002</v>
      </c>
      <c r="B18" s="240" t="s">
        <v>26</v>
      </c>
      <c r="C18" s="763">
        <v>4333.1698534999996</v>
      </c>
    </row>
  </sheetData>
  <hyperlinks>
    <hyperlink ref="A1" location="Index!B5" display="&lt;- back" xr:uid="{09D35C57-0232-428C-875D-3626273A0F89}"/>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524B-41D6-4AF1-9FC5-0DCBFC24F4BD}">
  <sheetPr>
    <pageSetUpPr fitToPage="1"/>
  </sheetPr>
  <dimension ref="A1:D22"/>
  <sheetViews>
    <sheetView showGridLines="0" zoomScale="80" zoomScaleNormal="80" workbookViewId="0"/>
  </sheetViews>
  <sheetFormatPr defaultRowHeight="13.2"/>
  <cols>
    <col min="1" max="1" width="10.88671875" style="132" customWidth="1"/>
    <col min="2" max="2" width="65.6640625" style="132" customWidth="1"/>
    <col min="3" max="4" width="21.88671875" style="132" customWidth="1"/>
    <col min="5" max="16384" width="8.88671875" style="132"/>
  </cols>
  <sheetData>
    <row r="1" spans="1:4">
      <c r="A1" s="38" t="s">
        <v>991</v>
      </c>
    </row>
    <row r="3" spans="1:4" ht="24" customHeight="1">
      <c r="A3" s="83" t="s">
        <v>1351</v>
      </c>
      <c r="B3" s="52"/>
    </row>
    <row r="4" spans="1:4" ht="16.8" customHeight="1">
      <c r="A4" s="218"/>
      <c r="B4" s="218"/>
    </row>
    <row r="5" spans="1:4" ht="19.95" customHeight="1">
      <c r="A5" s="254"/>
      <c r="D5" s="441" t="s">
        <v>993</v>
      </c>
    </row>
    <row r="6" spans="1:4" ht="21.6" customHeight="1">
      <c r="A6" s="254"/>
      <c r="C6" s="248" t="s">
        <v>58</v>
      </c>
      <c r="D6" s="490" t="s">
        <v>57</v>
      </c>
    </row>
    <row r="7" spans="1:4" ht="21.6" customHeight="1">
      <c r="A7" s="629"/>
      <c r="B7" s="628"/>
      <c r="C7" s="222" t="s">
        <v>1352</v>
      </c>
      <c r="D7" s="222" t="s">
        <v>1353</v>
      </c>
    </row>
    <row r="8" spans="1:4" ht="21.6" customHeight="1">
      <c r="A8" s="222" t="s">
        <v>730</v>
      </c>
      <c r="B8" s="240" t="s">
        <v>1360</v>
      </c>
      <c r="C8" s="715">
        <v>745.26416662500003</v>
      </c>
      <c r="D8" s="715">
        <v>59.621133329999999</v>
      </c>
    </row>
    <row r="9" spans="1:4" ht="21.6" customHeight="1">
      <c r="A9" s="222" t="s">
        <v>695</v>
      </c>
      <c r="B9" s="486" t="s">
        <v>1354</v>
      </c>
      <c r="C9" s="718"/>
      <c r="D9" s="715">
        <v>20.02308678</v>
      </c>
    </row>
    <row r="10" spans="1:4" ht="21.6" customHeight="1">
      <c r="A10" s="222" t="s">
        <v>111</v>
      </c>
      <c r="B10" s="486" t="s">
        <v>1507</v>
      </c>
      <c r="C10" s="718"/>
      <c r="D10" s="715">
        <v>59.621133329999999</v>
      </c>
    </row>
    <row r="11" spans="1:4" ht="21.6" customHeight="1">
      <c r="A11" s="222" t="s">
        <v>994</v>
      </c>
      <c r="B11" s="240" t="s">
        <v>1361</v>
      </c>
      <c r="C11" s="715">
        <v>1703.8978421249999</v>
      </c>
      <c r="D11" s="715">
        <v>136.31182737</v>
      </c>
    </row>
    <row r="12" spans="1:4" ht="21.6" customHeight="1">
      <c r="A12" s="222" t="s">
        <v>695</v>
      </c>
      <c r="B12" s="486" t="s">
        <v>1355</v>
      </c>
      <c r="C12" s="718"/>
      <c r="D12" s="715">
        <v>57.954828670000005</v>
      </c>
    </row>
    <row r="13" spans="1:4" ht="21.6" customHeight="1">
      <c r="A13" s="222" t="s">
        <v>111</v>
      </c>
      <c r="B13" s="486" t="s">
        <v>1356</v>
      </c>
      <c r="C13" s="718"/>
      <c r="D13" s="715">
        <v>136.31182737</v>
      </c>
    </row>
    <row r="14" spans="1:4" ht="21.6" customHeight="1">
      <c r="A14" s="222" t="s">
        <v>995</v>
      </c>
      <c r="B14" s="240" t="s">
        <v>1362</v>
      </c>
      <c r="C14" s="715" t="s">
        <v>1044</v>
      </c>
      <c r="D14" s="715" t="s">
        <v>1044</v>
      </c>
    </row>
    <row r="15" spans="1:4" ht="21.6" customHeight="1">
      <c r="A15" s="222" t="s">
        <v>695</v>
      </c>
      <c r="B15" s="486" t="s">
        <v>696</v>
      </c>
      <c r="C15" s="718"/>
      <c r="D15" s="715" t="s">
        <v>1044</v>
      </c>
    </row>
    <row r="16" spans="1:4" ht="21.6" customHeight="1">
      <c r="A16" s="222" t="s">
        <v>111</v>
      </c>
      <c r="B16" s="486" t="s">
        <v>697</v>
      </c>
      <c r="C16" s="718"/>
      <c r="D16" s="715" t="s">
        <v>1044</v>
      </c>
    </row>
    <row r="17" spans="1:4" ht="21.6" customHeight="1">
      <c r="A17" s="222" t="s">
        <v>996</v>
      </c>
      <c r="B17" s="240" t="s">
        <v>1363</v>
      </c>
      <c r="C17" s="715" t="s">
        <v>1044</v>
      </c>
      <c r="D17" s="715" t="s">
        <v>1044</v>
      </c>
    </row>
    <row r="18" spans="1:4" ht="21.6" customHeight="1">
      <c r="A18" s="222" t="s">
        <v>695</v>
      </c>
      <c r="B18" s="486" t="s">
        <v>698</v>
      </c>
      <c r="C18" s="718"/>
      <c r="D18" s="715" t="s">
        <v>1044</v>
      </c>
    </row>
    <row r="19" spans="1:4" ht="21.6" customHeight="1">
      <c r="A19" s="222" t="s">
        <v>111</v>
      </c>
      <c r="B19" s="486" t="s">
        <v>699</v>
      </c>
      <c r="C19" s="718"/>
      <c r="D19" s="715" t="s">
        <v>1044</v>
      </c>
    </row>
    <row r="20" spans="1:4" ht="21.6" customHeight="1">
      <c r="A20" s="222" t="s">
        <v>700</v>
      </c>
      <c r="B20" s="486" t="s">
        <v>1364</v>
      </c>
      <c r="C20" s="718"/>
      <c r="D20" s="715" t="s">
        <v>1044</v>
      </c>
    </row>
    <row r="21" spans="1:4" ht="21.6" customHeight="1">
      <c r="A21" s="222" t="s">
        <v>998</v>
      </c>
      <c r="B21" s="236" t="s">
        <v>701</v>
      </c>
      <c r="C21" s="715" t="s">
        <v>1044</v>
      </c>
      <c r="D21" s="715" t="s">
        <v>1044</v>
      </c>
    </row>
    <row r="22" spans="1:4" ht="21.6" customHeight="1">
      <c r="A22" s="222" t="s">
        <v>999</v>
      </c>
      <c r="B22" s="240" t="s">
        <v>26</v>
      </c>
      <c r="C22" s="715">
        <v>2449.16200875</v>
      </c>
      <c r="D22" s="715">
        <v>195.9329607</v>
      </c>
    </row>
  </sheetData>
  <hyperlinks>
    <hyperlink ref="A1" location="Index!B5" display="&lt;- back" xr:uid="{53F1CE61-0832-464E-B15D-735DFD1790A0}"/>
  </hyperlinks>
  <pageMargins left="0.7" right="0.7" top="0.75" bottom="0.75" header="0.3" footer="0.3"/>
  <pageSetup paperSize="9" scale="7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5F534-9C0E-4B5A-9E3E-3D6D6FB83C49}">
  <sheetPr>
    <pageSetUpPr fitToPage="1"/>
  </sheetPr>
  <dimension ref="A1:K19"/>
  <sheetViews>
    <sheetView showGridLines="0" zoomScale="80" zoomScaleNormal="80" workbookViewId="0"/>
  </sheetViews>
  <sheetFormatPr defaultRowHeight="13.2"/>
  <cols>
    <col min="1" max="1" width="10.88671875" style="132" customWidth="1"/>
    <col min="2" max="2" width="65.6640625" style="132" customWidth="1"/>
    <col min="3" max="9" width="21.88671875" style="132" customWidth="1"/>
    <col min="10" max="16384" width="8.88671875" style="132"/>
  </cols>
  <sheetData>
    <row r="1" spans="1:11">
      <c r="A1" s="38" t="s">
        <v>991</v>
      </c>
    </row>
    <row r="3" spans="1:11" ht="24" customHeight="1">
      <c r="A3" s="83" t="s">
        <v>1357</v>
      </c>
      <c r="B3" s="230"/>
      <c r="C3" s="218"/>
      <c r="D3" s="218"/>
      <c r="E3" s="218"/>
      <c r="F3" s="218"/>
    </row>
    <row r="4" spans="1:11" ht="16.2" customHeight="1">
      <c r="A4" s="52"/>
      <c r="B4" s="230"/>
      <c r="C4" s="218"/>
      <c r="D4" s="218"/>
      <c r="E4" s="218"/>
      <c r="F4" s="218"/>
    </row>
    <row r="5" spans="1:11" ht="19.95" customHeight="1">
      <c r="A5" s="218"/>
      <c r="B5" s="218"/>
      <c r="C5" s="218"/>
      <c r="D5" s="218"/>
      <c r="E5" s="218"/>
      <c r="F5" s="218"/>
      <c r="I5" s="441" t="s">
        <v>993</v>
      </c>
    </row>
    <row r="6" spans="1:11" ht="19.95" customHeight="1">
      <c r="A6" s="218"/>
      <c r="B6" s="218"/>
      <c r="C6" s="490" t="s">
        <v>58</v>
      </c>
      <c r="D6" s="490" t="s">
        <v>57</v>
      </c>
      <c r="E6" s="490" t="s">
        <v>56</v>
      </c>
      <c r="F6" s="490" t="s">
        <v>59</v>
      </c>
      <c r="G6" s="248" t="s">
        <v>60</v>
      </c>
      <c r="H6" s="248" t="s">
        <v>107</v>
      </c>
      <c r="I6" s="490" t="s">
        <v>108</v>
      </c>
    </row>
    <row r="7" spans="1:11" s="221" customFormat="1" ht="40.049999999999997" customHeight="1">
      <c r="A7" s="630"/>
      <c r="B7" s="492"/>
      <c r="C7" s="222" t="s">
        <v>1418</v>
      </c>
      <c r="D7" s="222" t="s">
        <v>702</v>
      </c>
      <c r="E7" s="222" t="s">
        <v>703</v>
      </c>
      <c r="F7" s="222" t="s">
        <v>704</v>
      </c>
      <c r="G7" s="222" t="s">
        <v>637</v>
      </c>
      <c r="H7" s="222" t="s">
        <v>1417</v>
      </c>
      <c r="I7" s="222" t="s">
        <v>1416</v>
      </c>
    </row>
    <row r="8" spans="1:11" s="221" customFormat="1" ht="20.399999999999999" customHeight="1">
      <c r="A8" s="233" t="s">
        <v>730</v>
      </c>
      <c r="B8" s="240" t="s">
        <v>1365</v>
      </c>
      <c r="C8" s="715">
        <v>798.39715200000001</v>
      </c>
      <c r="D8" s="715">
        <v>1463.1514360000001</v>
      </c>
      <c r="E8" s="715" t="s">
        <v>1044</v>
      </c>
      <c r="F8" s="715" t="s">
        <v>1044</v>
      </c>
      <c r="G8" s="715" t="s">
        <v>1044</v>
      </c>
      <c r="H8" s="715">
        <v>2261.5485880000001</v>
      </c>
      <c r="I8" s="715">
        <v>180.92388703999998</v>
      </c>
    </row>
    <row r="9" spans="1:11" ht="20.399999999999999" customHeight="1">
      <c r="A9" s="487" t="s">
        <v>705</v>
      </c>
      <c r="B9" s="507" t="s">
        <v>706</v>
      </c>
      <c r="C9" s="716">
        <v>-583.89327700000001</v>
      </c>
      <c r="D9" s="716">
        <v>-982.89308700000004</v>
      </c>
      <c r="E9" s="716" t="s">
        <v>1044</v>
      </c>
      <c r="F9" s="716" t="s">
        <v>1044</v>
      </c>
      <c r="G9" s="716" t="s">
        <v>1044</v>
      </c>
      <c r="H9" s="716">
        <v>-1566.786364</v>
      </c>
      <c r="I9" s="716">
        <v>-125.34290912</v>
      </c>
    </row>
    <row r="10" spans="1:11" ht="20.399999999999999" customHeight="1">
      <c r="A10" s="487" t="s">
        <v>707</v>
      </c>
      <c r="B10" s="507" t="s">
        <v>708</v>
      </c>
      <c r="C10" s="716">
        <v>214.50387499999999</v>
      </c>
      <c r="D10" s="716">
        <v>480.25835000000001</v>
      </c>
      <c r="E10" s="716" t="s">
        <v>1044</v>
      </c>
      <c r="F10" s="716" t="s">
        <v>1044</v>
      </c>
      <c r="G10" s="716" t="s">
        <v>1044</v>
      </c>
      <c r="H10" s="716">
        <v>694.76222499999994</v>
      </c>
      <c r="I10" s="716">
        <v>55.580978000000002</v>
      </c>
    </row>
    <row r="11" spans="1:11" ht="20.399999999999999" customHeight="1">
      <c r="A11" s="222" t="s">
        <v>994</v>
      </c>
      <c r="B11" s="236" t="s">
        <v>709</v>
      </c>
      <c r="C11" s="716">
        <v>35.784709522937533</v>
      </c>
      <c r="D11" s="716">
        <v>244.17700878261451</v>
      </c>
      <c r="E11" s="716" t="s">
        <v>1044</v>
      </c>
      <c r="F11" s="716" t="s">
        <v>1044</v>
      </c>
      <c r="G11" s="716" t="s">
        <v>1044</v>
      </c>
      <c r="H11" s="716">
        <v>279.96171830555204</v>
      </c>
      <c r="I11" s="716">
        <v>22.396937464444164</v>
      </c>
      <c r="K11" t="s">
        <v>1442</v>
      </c>
    </row>
    <row r="12" spans="1:11" ht="20.399999999999999" customHeight="1">
      <c r="A12" s="222" t="s">
        <v>995</v>
      </c>
      <c r="B12" s="236" t="s">
        <v>710</v>
      </c>
      <c r="C12" s="716" t="s">
        <v>1044</v>
      </c>
      <c r="D12" s="716" t="s">
        <v>1044</v>
      </c>
      <c r="E12" s="716" t="s">
        <v>1044</v>
      </c>
      <c r="F12" s="716" t="s">
        <v>1044</v>
      </c>
      <c r="G12" s="716" t="s">
        <v>1044</v>
      </c>
      <c r="H12" s="716" t="s">
        <v>1044</v>
      </c>
      <c r="I12" s="716" t="s">
        <v>1044</v>
      </c>
      <c r="K12" t="s">
        <v>1442</v>
      </c>
    </row>
    <row r="13" spans="1:11" ht="20.399999999999999" customHeight="1">
      <c r="A13" s="222" t="s">
        <v>996</v>
      </c>
      <c r="B13" s="236" t="s">
        <v>711</v>
      </c>
      <c r="C13" s="716" t="s">
        <v>1044</v>
      </c>
      <c r="D13" s="716" t="s">
        <v>1044</v>
      </c>
      <c r="E13" s="716" t="s">
        <v>1044</v>
      </c>
      <c r="F13" s="716" t="s">
        <v>1044</v>
      </c>
      <c r="G13" s="716" t="s">
        <v>1044</v>
      </c>
      <c r="H13" s="716" t="s">
        <v>1044</v>
      </c>
      <c r="I13" s="716" t="s">
        <v>1044</v>
      </c>
      <c r="K13" t="s">
        <v>1442</v>
      </c>
    </row>
    <row r="14" spans="1:11" ht="20.399999999999999" customHeight="1">
      <c r="A14" s="222" t="s">
        <v>998</v>
      </c>
      <c r="B14" s="236" t="s">
        <v>712</v>
      </c>
      <c r="C14" s="716" t="s">
        <v>1044</v>
      </c>
      <c r="D14" s="716" t="s">
        <v>1044</v>
      </c>
      <c r="E14" s="716" t="s">
        <v>1044</v>
      </c>
      <c r="F14" s="716" t="s">
        <v>1044</v>
      </c>
      <c r="G14" s="716" t="s">
        <v>1044</v>
      </c>
      <c r="H14" s="716" t="s">
        <v>1044</v>
      </c>
      <c r="I14" s="716" t="s">
        <v>1044</v>
      </c>
      <c r="K14" t="s">
        <v>1442</v>
      </c>
    </row>
    <row r="15" spans="1:11" ht="20.399999999999999" customHeight="1">
      <c r="A15" s="222" t="s">
        <v>999</v>
      </c>
      <c r="B15" s="236" t="s">
        <v>713</v>
      </c>
      <c r="C15" s="716" t="s">
        <v>1044</v>
      </c>
      <c r="D15" s="716" t="s">
        <v>1044</v>
      </c>
      <c r="E15" s="716" t="s">
        <v>1044</v>
      </c>
      <c r="F15" s="716" t="s">
        <v>1044</v>
      </c>
      <c r="G15" s="716" t="s">
        <v>1044</v>
      </c>
      <c r="H15" s="716" t="s">
        <v>1044</v>
      </c>
      <c r="I15" s="716" t="s">
        <v>1044</v>
      </c>
      <c r="K15" t="s">
        <v>1442</v>
      </c>
    </row>
    <row r="16" spans="1:11" ht="20.399999999999999" customHeight="1">
      <c r="A16" s="222" t="s">
        <v>1000</v>
      </c>
      <c r="B16" s="236" t="s">
        <v>701</v>
      </c>
      <c r="C16" s="716" t="s">
        <v>1044</v>
      </c>
      <c r="D16" s="716" t="s">
        <v>1044</v>
      </c>
      <c r="E16" s="716" t="s">
        <v>1044</v>
      </c>
      <c r="F16" s="716" t="s">
        <v>1044</v>
      </c>
      <c r="G16" s="716" t="s">
        <v>1044</v>
      </c>
      <c r="H16" s="716" t="s">
        <v>1044</v>
      </c>
      <c r="I16" s="716" t="s">
        <v>1044</v>
      </c>
      <c r="K16" t="s">
        <v>1442</v>
      </c>
    </row>
    <row r="17" spans="1:9" ht="20.399999999999999" customHeight="1">
      <c r="A17" s="487" t="s">
        <v>714</v>
      </c>
      <c r="B17" s="507" t="s">
        <v>1366</v>
      </c>
      <c r="C17" s="716">
        <v>250.28858475000001</v>
      </c>
      <c r="D17" s="716">
        <v>724.43535837499996</v>
      </c>
      <c r="E17" s="716" t="s">
        <v>1044</v>
      </c>
      <c r="F17" s="717" t="s">
        <v>1044</v>
      </c>
      <c r="G17" s="716" t="s">
        <v>1044</v>
      </c>
      <c r="H17" s="716">
        <v>974.72394312500001</v>
      </c>
      <c r="I17" s="716">
        <v>77.977915449999998</v>
      </c>
    </row>
    <row r="18" spans="1:9" ht="20.399999999999999" customHeight="1">
      <c r="A18" s="487" t="s">
        <v>715</v>
      </c>
      <c r="B18" s="507" t="s">
        <v>706</v>
      </c>
      <c r="C18" s="716">
        <v>494.97558187499999</v>
      </c>
      <c r="D18" s="716">
        <v>979.46248375000005</v>
      </c>
      <c r="E18" s="716" t="s">
        <v>1044</v>
      </c>
      <c r="F18" s="716" t="s">
        <v>1044</v>
      </c>
      <c r="G18" s="716" t="s">
        <v>1044</v>
      </c>
      <c r="H18" s="716">
        <v>1474.438065625</v>
      </c>
      <c r="I18" s="716">
        <v>117.95504525</v>
      </c>
    </row>
    <row r="19" spans="1:9" ht="20.399999999999999" customHeight="1">
      <c r="A19" s="233" t="s">
        <v>1001</v>
      </c>
      <c r="B19" s="240" t="s">
        <v>1367</v>
      </c>
      <c r="C19" s="715">
        <v>745.26416662500003</v>
      </c>
      <c r="D19" s="715">
        <v>1703.8978421249999</v>
      </c>
      <c r="E19" s="715" t="s">
        <v>1044</v>
      </c>
      <c r="F19" s="715" t="s">
        <v>1044</v>
      </c>
      <c r="G19" s="715" t="s">
        <v>1044</v>
      </c>
      <c r="H19" s="715">
        <v>2449.16200875</v>
      </c>
      <c r="I19" s="715">
        <v>195.9329607</v>
      </c>
    </row>
  </sheetData>
  <hyperlinks>
    <hyperlink ref="A1" location="Index!B5" display="&lt;- back" xr:uid="{35EFCD67-EA37-4A09-A287-EF72C3574246}"/>
  </hyperlinks>
  <pageMargins left="0.7" right="0.7" top="0.75" bottom="0.75" header="0.3" footer="0.3"/>
  <pageSetup paperSize="9" scale="3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1FA81-FFAD-417E-86D5-7BAED26AAC23}">
  <sheetPr>
    <pageSetUpPr fitToPage="1"/>
  </sheetPr>
  <dimension ref="A1:C26"/>
  <sheetViews>
    <sheetView showGridLines="0" zoomScale="80" zoomScaleNormal="80" workbookViewId="0"/>
  </sheetViews>
  <sheetFormatPr defaultRowHeight="13.2"/>
  <cols>
    <col min="1" max="1" width="10.88671875" style="132" customWidth="1"/>
    <col min="2" max="2" width="43.77734375" style="132" customWidth="1"/>
    <col min="3" max="3" width="21.88671875" style="132" customWidth="1"/>
    <col min="4" max="16384" width="8.88671875" style="132"/>
  </cols>
  <sheetData>
    <row r="1" spans="1:3">
      <c r="A1" s="38" t="s">
        <v>991</v>
      </c>
    </row>
    <row r="3" spans="1:3" ht="24" customHeight="1">
      <c r="A3" s="83" t="s">
        <v>1358</v>
      </c>
      <c r="B3" s="230"/>
    </row>
    <row r="4" spans="1:3" ht="17.399999999999999" customHeight="1">
      <c r="A4" s="218"/>
      <c r="B4" s="218"/>
    </row>
    <row r="5" spans="1:3" ht="19.05" customHeight="1">
      <c r="A5" s="470"/>
      <c r="C5" s="441" t="s">
        <v>993</v>
      </c>
    </row>
    <row r="6" spans="1:3" s="221" customFormat="1" ht="19.05" customHeight="1">
      <c r="A6" s="630"/>
      <c r="B6" s="492"/>
      <c r="C6" s="233" t="s">
        <v>58</v>
      </c>
    </row>
    <row r="7" spans="1:3" ht="19.05" customHeight="1">
      <c r="A7" s="1023" t="s">
        <v>716</v>
      </c>
      <c r="B7" s="1024"/>
      <c r="C7" s="508"/>
    </row>
    <row r="8" spans="1:3" ht="19.05" customHeight="1">
      <c r="A8" s="222" t="s">
        <v>730</v>
      </c>
      <c r="B8" s="242" t="s">
        <v>717</v>
      </c>
      <c r="C8" s="719">
        <v>24.160895471756838</v>
      </c>
    </row>
    <row r="9" spans="1:3" ht="19.05" customHeight="1">
      <c r="A9" s="222" t="s">
        <v>994</v>
      </c>
      <c r="B9" s="242" t="s">
        <v>718</v>
      </c>
      <c r="C9" s="719">
        <v>19.722464097515957</v>
      </c>
    </row>
    <row r="10" spans="1:3" ht="19.05" customHeight="1">
      <c r="A10" s="222" t="s">
        <v>995</v>
      </c>
      <c r="B10" s="242" t="s">
        <v>719</v>
      </c>
      <c r="C10" s="719">
        <v>16.300130962331561</v>
      </c>
    </row>
    <row r="11" spans="1:3" ht="19.05" customHeight="1">
      <c r="A11" s="222" t="s">
        <v>996</v>
      </c>
      <c r="B11" s="242" t="s">
        <v>720</v>
      </c>
      <c r="C11" s="719">
        <v>20.02308678</v>
      </c>
    </row>
    <row r="12" spans="1:3" ht="19.05" customHeight="1">
      <c r="A12" s="1023" t="s">
        <v>721</v>
      </c>
      <c r="B12" s="1024"/>
      <c r="C12" s="720"/>
    </row>
    <row r="13" spans="1:3" ht="19.05" customHeight="1">
      <c r="A13" s="222" t="s">
        <v>998</v>
      </c>
      <c r="B13" s="242" t="s">
        <v>717</v>
      </c>
      <c r="C13" s="719">
        <v>58.999689480165912</v>
      </c>
    </row>
    <row r="14" spans="1:3" ht="19.05" customHeight="1">
      <c r="A14" s="222" t="s">
        <v>999</v>
      </c>
      <c r="B14" s="242" t="s">
        <v>718</v>
      </c>
      <c r="C14" s="719">
        <v>45.13138090835718</v>
      </c>
    </row>
    <row r="15" spans="1:3" ht="19.05" customHeight="1">
      <c r="A15" s="222" t="s">
        <v>1000</v>
      </c>
      <c r="B15" s="242" t="s">
        <v>719</v>
      </c>
      <c r="C15" s="719">
        <v>37.081323211117486</v>
      </c>
    </row>
    <row r="16" spans="1:3" ht="19.05" customHeight="1">
      <c r="A16" s="222" t="s">
        <v>1001</v>
      </c>
      <c r="B16" s="242" t="s">
        <v>720</v>
      </c>
      <c r="C16" s="719">
        <v>57.954828670000005</v>
      </c>
    </row>
    <row r="17" spans="1:3" ht="19.05" customHeight="1">
      <c r="A17" s="1023" t="s">
        <v>722</v>
      </c>
      <c r="B17" s="1024"/>
      <c r="C17" s="720"/>
    </row>
    <row r="18" spans="1:3" ht="19.05" customHeight="1">
      <c r="A18" s="222" t="s">
        <v>1002</v>
      </c>
      <c r="B18" s="242" t="s">
        <v>717</v>
      </c>
      <c r="C18" s="719" t="s">
        <v>1044</v>
      </c>
    </row>
    <row r="19" spans="1:3" ht="19.05" customHeight="1">
      <c r="A19" s="222" t="s">
        <v>1003</v>
      </c>
      <c r="B19" s="242" t="s">
        <v>718</v>
      </c>
      <c r="C19" s="719" t="s">
        <v>1044</v>
      </c>
    </row>
    <row r="20" spans="1:3" ht="19.05" customHeight="1">
      <c r="A20" s="222" t="s">
        <v>1004</v>
      </c>
      <c r="B20" s="242" t="s">
        <v>719</v>
      </c>
      <c r="C20" s="719" t="s">
        <v>1044</v>
      </c>
    </row>
    <row r="21" spans="1:3" ht="19.05" customHeight="1">
      <c r="A21" s="222" t="s">
        <v>1005</v>
      </c>
      <c r="B21" s="242" t="s">
        <v>720</v>
      </c>
      <c r="C21" s="719" t="s">
        <v>1044</v>
      </c>
    </row>
    <row r="22" spans="1:3" ht="19.05" customHeight="1">
      <c r="A22" s="1023" t="s">
        <v>723</v>
      </c>
      <c r="B22" s="1024"/>
      <c r="C22" s="720"/>
    </row>
    <row r="23" spans="1:3" ht="19.05" customHeight="1">
      <c r="A23" s="222" t="s">
        <v>1006</v>
      </c>
      <c r="B23" s="242" t="s">
        <v>717</v>
      </c>
      <c r="C23" s="719" t="s">
        <v>1044</v>
      </c>
    </row>
    <row r="24" spans="1:3" ht="19.05" customHeight="1">
      <c r="A24" s="222" t="s">
        <v>1007</v>
      </c>
      <c r="B24" s="242" t="s">
        <v>718</v>
      </c>
      <c r="C24" s="719" t="s">
        <v>1044</v>
      </c>
    </row>
    <row r="25" spans="1:3" ht="19.05" customHeight="1">
      <c r="A25" s="222" t="s">
        <v>1008</v>
      </c>
      <c r="B25" s="242" t="s">
        <v>719</v>
      </c>
      <c r="C25" s="719" t="s">
        <v>1044</v>
      </c>
    </row>
    <row r="26" spans="1:3" ht="19.05" customHeight="1">
      <c r="A26" s="222" t="s">
        <v>1009</v>
      </c>
      <c r="B26" s="242" t="s">
        <v>720</v>
      </c>
      <c r="C26" s="719" t="s">
        <v>1044</v>
      </c>
    </row>
  </sheetData>
  <mergeCells count="4">
    <mergeCell ref="A7:B7"/>
    <mergeCell ref="A12:B12"/>
    <mergeCell ref="A17:B17"/>
    <mergeCell ref="A22:B22"/>
  </mergeCells>
  <hyperlinks>
    <hyperlink ref="A1" location="Index!B5" display="&lt;- back" xr:uid="{5EAC58F3-C0F8-4141-AE64-F5ED054049E0}"/>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ECCE5-C11A-47A4-80F6-3BAEA84063FC}">
  <sheetPr>
    <pageSetUpPr fitToPage="1"/>
  </sheetPr>
  <dimension ref="A1:H32"/>
  <sheetViews>
    <sheetView showGridLines="0" topLeftCell="A14" zoomScale="80" zoomScaleNormal="80" zoomScaleSheetLayoutView="85" workbookViewId="0"/>
  </sheetViews>
  <sheetFormatPr defaultColWidth="11.44140625" defaultRowHeight="14.4"/>
  <cols>
    <col min="1" max="16384" width="11.44140625" style="110"/>
  </cols>
  <sheetData>
    <row r="1" spans="1:1">
      <c r="A1" s="38" t="s">
        <v>991</v>
      </c>
    </row>
    <row r="3" spans="1:1" s="503" customFormat="1" ht="24" customHeight="1">
      <c r="A3" s="83" t="s">
        <v>1359</v>
      </c>
    </row>
    <row r="4" spans="1:1" ht="17.399999999999999">
      <c r="A4" s="504"/>
    </row>
    <row r="5" spans="1:1" ht="17.399999999999999">
      <c r="A5" s="504"/>
    </row>
    <row r="6" spans="1:1" ht="17.399999999999999">
      <c r="A6" s="504"/>
    </row>
    <row r="31" spans="1:8" ht="65.25" customHeight="1">
      <c r="A31" s="1025"/>
      <c r="B31" s="1025"/>
      <c r="C31" s="1025"/>
      <c r="D31" s="1025"/>
      <c r="E31" s="1025"/>
      <c r="F31" s="1025"/>
      <c r="G31" s="1025"/>
      <c r="H31" s="1025"/>
    </row>
    <row r="32" spans="1:8" ht="37.5" customHeight="1">
      <c r="A32" s="1026"/>
      <c r="B32" s="1026"/>
      <c r="C32" s="1026"/>
      <c r="D32" s="1026"/>
      <c r="E32" s="1026"/>
      <c r="F32" s="1026"/>
      <c r="G32" s="1026"/>
      <c r="H32" s="1026"/>
    </row>
  </sheetData>
  <mergeCells count="2">
    <mergeCell ref="A31:H31"/>
    <mergeCell ref="A32:H32"/>
  </mergeCells>
  <hyperlinks>
    <hyperlink ref="A1" location="Index!B5" display="&lt;- back" xr:uid="{0F6D7CDB-863E-4689-824C-077ECA856F7C}"/>
  </hyperlinks>
  <pageMargins left="0.7" right="0.7" top="0.75" bottom="0.75" header="0.3" footer="0.3"/>
  <pageSetup paperSize="9" scale="63"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E5A10-0F6B-4D61-9191-43FE54575118}">
  <sheetPr>
    <pageSetUpPr fitToPage="1"/>
  </sheetPr>
  <dimension ref="A1:H14"/>
  <sheetViews>
    <sheetView showGridLines="0" zoomScale="80" zoomScaleNormal="80" zoomScalePageLayoutView="64" workbookViewId="0"/>
  </sheetViews>
  <sheetFormatPr defaultColWidth="9.109375" defaultRowHeight="13.2"/>
  <cols>
    <col min="1" max="1" width="8" style="98" customWidth="1"/>
    <col min="2" max="2" width="43.88671875" style="98" customWidth="1"/>
    <col min="3" max="6" width="22.109375" style="98" customWidth="1"/>
    <col min="7" max="7" width="9.109375" style="98"/>
    <col min="8" max="8" width="13.109375" style="121" customWidth="1"/>
    <col min="9" max="9" width="52.44140625" style="98" customWidth="1"/>
    <col min="10" max="16384" width="9.109375" style="98"/>
  </cols>
  <sheetData>
    <row r="1" spans="1:7">
      <c r="A1" s="38" t="s">
        <v>991</v>
      </c>
      <c r="B1" s="509"/>
      <c r="C1" s="509"/>
      <c r="D1" s="509"/>
      <c r="E1" s="509"/>
      <c r="F1" s="509"/>
      <c r="G1" s="509"/>
    </row>
    <row r="2" spans="1:7">
      <c r="A2" s="510"/>
      <c r="B2" s="509"/>
      <c r="C2" s="509"/>
      <c r="D2" s="509"/>
      <c r="E2" s="509"/>
      <c r="F2" s="509"/>
      <c r="G2" s="509"/>
    </row>
    <row r="3" spans="1:7" s="511" customFormat="1" ht="24" customHeight="1">
      <c r="A3" s="83" t="s">
        <v>1368</v>
      </c>
    </row>
    <row r="4" spans="1:7" s="511" customFormat="1" ht="24" customHeight="1">
      <c r="A4" s="83"/>
    </row>
    <row r="5" spans="1:7">
      <c r="F5" s="633" t="s">
        <v>993</v>
      </c>
    </row>
    <row r="6" spans="1:7">
      <c r="A6" s="639"/>
      <c r="B6" s="640"/>
      <c r="C6" s="631" t="s">
        <v>58</v>
      </c>
      <c r="D6" s="631" t="s">
        <v>57</v>
      </c>
      <c r="E6" s="631" t="s">
        <v>56</v>
      </c>
      <c r="F6" s="631" t="s">
        <v>59</v>
      </c>
    </row>
    <row r="7" spans="1:7">
      <c r="A7" s="641"/>
      <c r="B7" s="644" t="s">
        <v>771</v>
      </c>
      <c r="C7" s="1027" t="s">
        <v>772</v>
      </c>
      <c r="D7" s="1027"/>
      <c r="E7" s="1027" t="s">
        <v>773</v>
      </c>
      <c r="F7" s="1027"/>
    </row>
    <row r="8" spans="1:7">
      <c r="A8" s="642"/>
      <c r="B8" s="643"/>
      <c r="C8" s="632" t="str">
        <f>'Ref Date'!D2</f>
        <v>Jun 24</v>
      </c>
      <c r="D8" s="632" t="str">
        <f>'Ref Date'!D4</f>
        <v>Dec 23</v>
      </c>
      <c r="E8" s="632" t="str">
        <f>'Ref Date'!D2</f>
        <v>Jun 24</v>
      </c>
      <c r="F8" s="632" t="str">
        <f>'Ref Date'!D4</f>
        <v>Dec 23</v>
      </c>
    </row>
    <row r="9" spans="1:7">
      <c r="A9" s="632">
        <v>1</v>
      </c>
      <c r="B9" s="632" t="s">
        <v>774</v>
      </c>
      <c r="C9" s="684">
        <v>-1846.8394461150001</v>
      </c>
      <c r="D9" s="684">
        <v>-1330.81418457</v>
      </c>
      <c r="E9" s="684">
        <v>-1.4827254035461732</v>
      </c>
      <c r="F9" s="684">
        <v>248.409421488845</v>
      </c>
    </row>
    <row r="10" spans="1:7">
      <c r="A10" s="632">
        <v>2</v>
      </c>
      <c r="B10" s="632" t="s">
        <v>775</v>
      </c>
      <c r="C10" s="684">
        <v>737.82439015000205</v>
      </c>
      <c r="D10" s="684">
        <v>313.37988352499798</v>
      </c>
      <c r="E10" s="684">
        <v>-205.15967351778551</v>
      </c>
      <c r="F10" s="684">
        <v>-607.93109810200804</v>
      </c>
    </row>
    <row r="11" spans="1:7">
      <c r="A11" s="632">
        <v>3</v>
      </c>
      <c r="B11" s="632" t="s">
        <v>776</v>
      </c>
      <c r="C11" s="684">
        <v>122.60642485000101</v>
      </c>
      <c r="D11" s="684">
        <v>128.29910964500101</v>
      </c>
      <c r="E11" s="634"/>
      <c r="F11" s="634"/>
    </row>
    <row r="12" spans="1:7">
      <c r="A12" s="632">
        <v>4</v>
      </c>
      <c r="B12" s="632" t="s">
        <v>777</v>
      </c>
      <c r="C12" s="684">
        <v>-597.496338329997</v>
      </c>
      <c r="D12" s="684">
        <v>-640.65176793000103</v>
      </c>
      <c r="E12" s="634"/>
      <c r="F12" s="634"/>
    </row>
    <row r="13" spans="1:7">
      <c r="A13" s="632">
        <v>5</v>
      </c>
      <c r="B13" s="632" t="s">
        <v>778</v>
      </c>
      <c r="C13" s="684">
        <v>-1071.5926685049999</v>
      </c>
      <c r="D13" s="684">
        <v>-930.28867304500204</v>
      </c>
      <c r="E13" s="634"/>
      <c r="F13" s="634"/>
    </row>
    <row r="14" spans="1:7">
      <c r="A14" s="632">
        <v>6</v>
      </c>
      <c r="B14" s="632" t="s">
        <v>779</v>
      </c>
      <c r="C14" s="684">
        <v>623.61580073000096</v>
      </c>
      <c r="D14" s="684">
        <v>435.96000395999801</v>
      </c>
      <c r="E14" s="634"/>
      <c r="F14" s="634"/>
    </row>
  </sheetData>
  <mergeCells count="2">
    <mergeCell ref="C7:D7"/>
    <mergeCell ref="E7:F7"/>
  </mergeCells>
  <hyperlinks>
    <hyperlink ref="A1" location="Index!B5" display="&lt;- back" xr:uid="{C3583D30-AA0A-43AE-B99E-1EF61BCE3165}"/>
  </hyperlinks>
  <pageMargins left="0.7" right="0.7" top="0.75" bottom="0.75" header="0.3" footer="0.3"/>
  <pageSetup paperSize="9" scale="4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16454-92F5-4C7F-A280-39E75ED98404}">
  <sheetPr>
    <pageSetUpPr fitToPage="1"/>
  </sheetPr>
  <dimension ref="A1:D34"/>
  <sheetViews>
    <sheetView showGridLines="0" zoomScale="70" zoomScaleNormal="70" zoomScalePageLayoutView="110" workbookViewId="0"/>
  </sheetViews>
  <sheetFormatPr defaultColWidth="9.109375" defaultRowHeight="14.4"/>
  <cols>
    <col min="1" max="1" width="10.5546875" style="803" customWidth="1"/>
    <col min="2" max="2" width="36.6640625" style="802" customWidth="1"/>
    <col min="3" max="3" width="255.5546875" style="803" customWidth="1"/>
    <col min="4" max="4" width="74.88671875" style="3" bestFit="1" customWidth="1"/>
    <col min="5" max="16384" width="9.109375" style="803"/>
  </cols>
  <sheetData>
    <row r="1" spans="1:4">
      <c r="A1" s="38" t="s">
        <v>991</v>
      </c>
    </row>
    <row r="3" spans="1:4" ht="25.8" customHeight="1">
      <c r="A3" s="801" t="s">
        <v>1560</v>
      </c>
    </row>
    <row r="4" spans="1:4" ht="20.25" customHeight="1">
      <c r="A4" s="804" t="s">
        <v>1550</v>
      </c>
    </row>
    <row r="5" spans="1:4">
      <c r="C5" s="805"/>
      <c r="D5" s="806"/>
    </row>
    <row r="6" spans="1:4" ht="28.8">
      <c r="A6" s="807" t="s">
        <v>1561</v>
      </c>
      <c r="B6" s="1035" t="s">
        <v>1562</v>
      </c>
      <c r="C6" s="1035"/>
      <c r="D6" s="808"/>
    </row>
    <row r="7" spans="1:4" ht="30.75" customHeight="1">
      <c r="A7" s="809"/>
      <c r="B7" s="810" t="s">
        <v>1551</v>
      </c>
      <c r="C7" s="811"/>
      <c r="D7" s="808"/>
    </row>
    <row r="8" spans="1:4" ht="409.5" customHeight="1">
      <c r="A8" s="812" t="s">
        <v>695</v>
      </c>
      <c r="B8" s="813" t="s">
        <v>1563</v>
      </c>
      <c r="C8" s="813" t="s">
        <v>1564</v>
      </c>
      <c r="D8" s="808"/>
    </row>
    <row r="9" spans="1:4" ht="409.5" customHeight="1">
      <c r="A9" s="1028" t="s">
        <v>111</v>
      </c>
      <c r="B9" s="1031" t="s">
        <v>1565</v>
      </c>
      <c r="C9" s="1031" t="s">
        <v>1566</v>
      </c>
      <c r="D9" s="1036"/>
    </row>
    <row r="10" spans="1:4" ht="376.5" customHeight="1">
      <c r="A10" s="1030"/>
      <c r="B10" s="1033"/>
      <c r="C10" s="1033"/>
      <c r="D10" s="1036"/>
    </row>
    <row r="11" spans="1:4" ht="409.5" customHeight="1">
      <c r="A11" s="812" t="s">
        <v>700</v>
      </c>
      <c r="B11" s="813" t="s">
        <v>1567</v>
      </c>
      <c r="C11" s="813" t="s">
        <v>1568</v>
      </c>
      <c r="D11" s="808"/>
    </row>
    <row r="12" spans="1:4" ht="409.5" customHeight="1">
      <c r="A12" s="1028" t="s">
        <v>726</v>
      </c>
      <c r="B12" s="1031" t="s">
        <v>1569</v>
      </c>
      <c r="C12" s="1031" t="s">
        <v>1570</v>
      </c>
      <c r="D12" s="1037" t="s">
        <v>1571</v>
      </c>
    </row>
    <row r="13" spans="1:4" ht="96" customHeight="1">
      <c r="A13" s="1030"/>
      <c r="B13" s="1033"/>
      <c r="C13" s="1033"/>
      <c r="D13" s="1037"/>
    </row>
    <row r="14" spans="1:4" ht="29.25" customHeight="1">
      <c r="A14" s="814"/>
      <c r="B14" s="815" t="s">
        <v>1552</v>
      </c>
      <c r="C14" s="816"/>
      <c r="D14" s="808"/>
    </row>
    <row r="15" spans="1:4" ht="165.75" customHeight="1">
      <c r="A15" s="817" t="s">
        <v>727</v>
      </c>
      <c r="B15" s="813" t="s">
        <v>1572</v>
      </c>
      <c r="C15" s="813" t="s">
        <v>1573</v>
      </c>
      <c r="D15" s="818"/>
    </row>
    <row r="16" spans="1:4" ht="144.75" customHeight="1">
      <c r="A16" s="817" t="s">
        <v>728</v>
      </c>
      <c r="B16" s="813" t="s">
        <v>1574</v>
      </c>
      <c r="C16" s="813" t="s">
        <v>1575</v>
      </c>
      <c r="D16" s="818"/>
    </row>
    <row r="17" spans="1:4" ht="265.5" customHeight="1">
      <c r="A17" s="812" t="s">
        <v>729</v>
      </c>
      <c r="B17" s="813" t="s">
        <v>1576</v>
      </c>
      <c r="C17" s="819" t="s">
        <v>1577</v>
      </c>
      <c r="D17" s="808"/>
    </row>
    <row r="18" spans="1:4" ht="384.75" customHeight="1">
      <c r="A18" s="812" t="s">
        <v>113</v>
      </c>
      <c r="B18" s="813" t="s">
        <v>1578</v>
      </c>
      <c r="C18" s="813" t="s">
        <v>1579</v>
      </c>
      <c r="D18" s="818"/>
    </row>
    <row r="19" spans="1:4" ht="284.25" customHeight="1">
      <c r="A19" s="812" t="s">
        <v>1580</v>
      </c>
      <c r="B19" s="813" t="s">
        <v>1581</v>
      </c>
      <c r="C19" s="813" t="s">
        <v>1582</v>
      </c>
      <c r="D19" s="818"/>
    </row>
    <row r="20" spans="1:4" ht="33" customHeight="1">
      <c r="A20" s="809"/>
      <c r="B20" s="820" t="s">
        <v>1553</v>
      </c>
      <c r="C20" s="821"/>
      <c r="D20" s="818"/>
    </row>
    <row r="21" spans="1:4" ht="252.75" customHeight="1">
      <c r="A21" s="812" t="s">
        <v>1583</v>
      </c>
      <c r="B21" s="813" t="s">
        <v>1584</v>
      </c>
      <c r="C21" s="813" t="s">
        <v>1585</v>
      </c>
      <c r="D21" s="818"/>
    </row>
    <row r="22" spans="1:4" ht="409.5" customHeight="1">
      <c r="A22" s="1028" t="s">
        <v>1586</v>
      </c>
      <c r="B22" s="1031" t="s">
        <v>1587</v>
      </c>
      <c r="C22" s="1031" t="s">
        <v>1588</v>
      </c>
      <c r="D22" s="1034"/>
    </row>
    <row r="23" spans="1:4" ht="45" customHeight="1">
      <c r="A23" s="1030"/>
      <c r="B23" s="1033"/>
      <c r="C23" s="1033"/>
      <c r="D23" s="1034"/>
    </row>
    <row r="24" spans="1:4" ht="409.5" customHeight="1">
      <c r="A24" s="1028" t="s">
        <v>1589</v>
      </c>
      <c r="B24" s="1031" t="s">
        <v>1590</v>
      </c>
      <c r="C24" s="1031" t="s">
        <v>1591</v>
      </c>
      <c r="D24" s="1034"/>
    </row>
    <row r="25" spans="1:4" ht="259.5" customHeight="1">
      <c r="A25" s="1030"/>
      <c r="B25" s="1033"/>
      <c r="C25" s="1033"/>
      <c r="D25" s="1034"/>
    </row>
    <row r="26" spans="1:4" ht="185.25" customHeight="1">
      <c r="A26" s="812" t="s">
        <v>1592</v>
      </c>
      <c r="B26" s="813" t="s">
        <v>1593</v>
      </c>
      <c r="C26" s="819" t="s">
        <v>1594</v>
      </c>
      <c r="D26" s="808"/>
    </row>
    <row r="27" spans="1:4" ht="409.5" customHeight="1">
      <c r="A27" s="1028" t="s">
        <v>1595</v>
      </c>
      <c r="B27" s="1031" t="s">
        <v>1596</v>
      </c>
      <c r="C27" s="1031" t="s">
        <v>1597</v>
      </c>
      <c r="D27" s="822"/>
    </row>
    <row r="28" spans="1:4" ht="409.5" customHeight="1">
      <c r="A28" s="1029"/>
      <c r="B28" s="1032"/>
      <c r="C28" s="1032"/>
      <c r="D28" s="822"/>
    </row>
    <row r="29" spans="1:4" ht="396" customHeight="1">
      <c r="A29" s="1030"/>
      <c r="B29" s="1033"/>
      <c r="C29" s="1033"/>
      <c r="D29" s="823"/>
    </row>
    <row r="30" spans="1:4" ht="187.5" customHeight="1">
      <c r="A30" s="812" t="s">
        <v>1598</v>
      </c>
      <c r="B30" s="813" t="s">
        <v>1599</v>
      </c>
      <c r="C30" s="813" t="s">
        <v>1600</v>
      </c>
      <c r="D30" s="818"/>
    </row>
    <row r="31" spans="1:4" ht="249" customHeight="1">
      <c r="A31" s="812" t="s">
        <v>1601</v>
      </c>
      <c r="B31" s="813" t="s">
        <v>1602</v>
      </c>
      <c r="C31" s="813" t="s">
        <v>1603</v>
      </c>
      <c r="D31" s="818"/>
    </row>
    <row r="32" spans="1:4" ht="105.75" customHeight="1">
      <c r="A32" s="812" t="s">
        <v>1604</v>
      </c>
      <c r="B32" s="813" t="s">
        <v>1605</v>
      </c>
      <c r="C32" s="813" t="s">
        <v>1606</v>
      </c>
      <c r="D32" s="818"/>
    </row>
    <row r="33" spans="1:4" ht="105.75" customHeight="1">
      <c r="A33" s="1028" t="s">
        <v>1607</v>
      </c>
      <c r="B33" s="1031" t="s">
        <v>1608</v>
      </c>
      <c r="C33" s="1031" t="s">
        <v>1609</v>
      </c>
      <c r="D33" s="818"/>
    </row>
    <row r="34" spans="1:4" ht="340.5" customHeight="1">
      <c r="A34" s="1030"/>
      <c r="B34" s="1033"/>
      <c r="C34" s="1033"/>
      <c r="D34" s="818"/>
    </row>
  </sheetData>
  <mergeCells count="23">
    <mergeCell ref="A12:A13"/>
    <mergeCell ref="B12:B13"/>
    <mergeCell ref="C12:C13"/>
    <mergeCell ref="D12:D13"/>
    <mergeCell ref="B6:C6"/>
    <mergeCell ref="A9:A10"/>
    <mergeCell ref="B9:B10"/>
    <mergeCell ref="C9:C10"/>
    <mergeCell ref="D9:D10"/>
    <mergeCell ref="A22:A23"/>
    <mergeCell ref="B22:B23"/>
    <mergeCell ref="C22:C23"/>
    <mergeCell ref="D22:D23"/>
    <mergeCell ref="A24:A25"/>
    <mergeCell ref="B24:B25"/>
    <mergeCell ref="C24:C25"/>
    <mergeCell ref="D24:D25"/>
    <mergeCell ref="A27:A29"/>
    <mergeCell ref="B27:B29"/>
    <mergeCell ref="C27:C29"/>
    <mergeCell ref="A33:A34"/>
    <mergeCell ref="B33:B34"/>
    <mergeCell ref="C33:C34"/>
  </mergeCells>
  <hyperlinks>
    <hyperlink ref="D12" r:id="rId1" display="https://www.erstegroup.com/en/about-us/sustainability-esg" xr:uid="{C079F9F2-A164-4D5C-BEB0-2ABB7A837FFD}"/>
    <hyperlink ref="A1" location="Index!B5" display="&lt;- back" xr:uid="{37661DAF-CD2F-4FE2-9BAA-21589372979F}"/>
  </hyperlinks>
  <pageMargins left="0.70866141732283472" right="0.70866141732283472" top="0.74803149606299213" bottom="0.74803149606299213" header="0.31496062992125984" footer="0.31496062992125984"/>
  <pageSetup paperSize="9" scale="10" orientation="landscape" r:id="rId2"/>
  <headerFooter>
    <oddHeader>&amp;CEN
Annex I</oddHeader>
    <oddFooter>&amp;C&amp;P</oddFooter>
  </headerFooter>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1DEE4-6DF1-4A8B-8343-936B65932404}">
  <sheetPr>
    <pageSetUpPr fitToPage="1"/>
  </sheetPr>
  <dimension ref="A1:C28"/>
  <sheetViews>
    <sheetView showGridLines="0" zoomScale="70" zoomScaleNormal="70" zoomScalePageLayoutView="110" workbookViewId="0"/>
  </sheetViews>
  <sheetFormatPr defaultColWidth="9.109375" defaultRowHeight="14.4"/>
  <cols>
    <col min="1" max="1" width="10.88671875" style="802" customWidth="1"/>
    <col min="2" max="2" width="53.88671875" style="802" customWidth="1"/>
    <col min="3" max="3" width="255.5546875" style="802" customWidth="1"/>
    <col min="4" max="4" width="46.109375" style="802" customWidth="1"/>
    <col min="5" max="16384" width="9.109375" style="802"/>
  </cols>
  <sheetData>
    <row r="1" spans="1:3">
      <c r="A1" s="38" t="s">
        <v>991</v>
      </c>
    </row>
    <row r="3" spans="1:3" ht="18">
      <c r="A3" s="801" t="s">
        <v>1610</v>
      </c>
    </row>
    <row r="4" spans="1:3">
      <c r="A4" s="824" t="s">
        <v>1550</v>
      </c>
    </row>
    <row r="5" spans="1:3">
      <c r="C5" s="825"/>
    </row>
    <row r="6" spans="1:3" ht="28.8">
      <c r="A6" s="817" t="s">
        <v>1561</v>
      </c>
      <c r="B6" s="1038" t="s">
        <v>1562</v>
      </c>
      <c r="C6" s="1038"/>
    </row>
    <row r="7" spans="1:3" ht="30" customHeight="1">
      <c r="A7" s="826"/>
      <c r="B7" s="827" t="s">
        <v>1551</v>
      </c>
      <c r="C7" s="828"/>
    </row>
    <row r="8" spans="1:3" ht="358.5" customHeight="1">
      <c r="A8" s="812" t="s">
        <v>695</v>
      </c>
      <c r="B8" s="813" t="s">
        <v>1611</v>
      </c>
      <c r="C8" s="813" t="s">
        <v>1612</v>
      </c>
    </row>
    <row r="9" spans="1:3" ht="221.25" customHeight="1">
      <c r="A9" s="1028" t="s">
        <v>111</v>
      </c>
      <c r="B9" s="1031" t="s">
        <v>1613</v>
      </c>
      <c r="C9" s="1031" t="s">
        <v>1614</v>
      </c>
    </row>
    <row r="10" spans="1:3" ht="228" customHeight="1">
      <c r="A10" s="1029"/>
      <c r="B10" s="1032"/>
      <c r="C10" s="1032"/>
    </row>
    <row r="11" spans="1:3" ht="344.25" customHeight="1">
      <c r="A11" s="1030"/>
      <c r="B11" s="1033"/>
      <c r="C11" s="1033"/>
    </row>
    <row r="12" spans="1:3" ht="171" customHeight="1">
      <c r="A12" s="812" t="s">
        <v>700</v>
      </c>
      <c r="B12" s="813" t="s">
        <v>1615</v>
      </c>
      <c r="C12" s="813" t="s">
        <v>1616</v>
      </c>
    </row>
    <row r="13" spans="1:3" ht="23.25" customHeight="1">
      <c r="A13" s="829"/>
      <c r="B13" s="830" t="s">
        <v>1552</v>
      </c>
      <c r="C13" s="829"/>
    </row>
    <row r="14" spans="1:3" ht="93" customHeight="1">
      <c r="A14" s="812" t="s">
        <v>726</v>
      </c>
      <c r="B14" s="813" t="s">
        <v>1617</v>
      </c>
      <c r="C14" s="1031" t="s">
        <v>1618</v>
      </c>
    </row>
    <row r="15" spans="1:3" ht="24.75" customHeight="1">
      <c r="A15" s="831" t="s">
        <v>1580</v>
      </c>
      <c r="B15" s="832" t="s">
        <v>1619</v>
      </c>
      <c r="C15" s="1032"/>
    </row>
    <row r="16" spans="1:3" ht="24.75" customHeight="1">
      <c r="A16" s="831" t="s">
        <v>1620</v>
      </c>
      <c r="B16" s="832" t="s">
        <v>1621</v>
      </c>
      <c r="C16" s="1032"/>
    </row>
    <row r="17" spans="1:3" ht="24.75" customHeight="1">
      <c r="A17" s="831" t="s">
        <v>1622</v>
      </c>
      <c r="B17" s="832" t="s">
        <v>1623</v>
      </c>
      <c r="C17" s="1032"/>
    </row>
    <row r="18" spans="1:3" ht="24.75" customHeight="1">
      <c r="A18" s="831" t="s">
        <v>1624</v>
      </c>
      <c r="B18" s="832" t="s">
        <v>1625</v>
      </c>
      <c r="C18" s="1033"/>
    </row>
    <row r="19" spans="1:3" ht="312" customHeight="1">
      <c r="A19" s="817" t="s">
        <v>727</v>
      </c>
      <c r="B19" s="813" t="s">
        <v>1626</v>
      </c>
      <c r="C19" s="813" t="s">
        <v>1627</v>
      </c>
    </row>
    <row r="20" spans="1:3" ht="69.75" customHeight="1">
      <c r="A20" s="817" t="s">
        <v>728</v>
      </c>
      <c r="B20" s="813" t="s">
        <v>1628</v>
      </c>
      <c r="C20" s="813" t="s">
        <v>1629</v>
      </c>
    </row>
    <row r="21" spans="1:3" ht="159.75" customHeight="1">
      <c r="A21" s="812" t="s">
        <v>729</v>
      </c>
      <c r="B21" s="813" t="s">
        <v>1630</v>
      </c>
      <c r="C21" s="813" t="s">
        <v>1631</v>
      </c>
    </row>
    <row r="22" spans="1:3" ht="30.75" customHeight="1">
      <c r="A22" s="826"/>
      <c r="B22" s="830" t="s">
        <v>1553</v>
      </c>
      <c r="C22" s="828"/>
    </row>
    <row r="23" spans="1:3" ht="231.75" customHeight="1">
      <c r="A23" s="812" t="s">
        <v>113</v>
      </c>
      <c r="B23" s="813" t="s">
        <v>1632</v>
      </c>
      <c r="C23" s="813" t="s">
        <v>1633</v>
      </c>
    </row>
    <row r="24" spans="1:3" ht="183.75" customHeight="1">
      <c r="A24" s="812" t="s">
        <v>1580</v>
      </c>
      <c r="B24" s="813" t="s">
        <v>1634</v>
      </c>
      <c r="C24" s="813" t="s">
        <v>1635</v>
      </c>
    </row>
    <row r="25" spans="1:3" ht="93" customHeight="1">
      <c r="A25" s="812" t="s">
        <v>1583</v>
      </c>
      <c r="B25" s="813" t="s">
        <v>1636</v>
      </c>
      <c r="C25" s="813" t="s">
        <v>1637</v>
      </c>
    </row>
    <row r="26" spans="1:3" ht="42" customHeight="1">
      <c r="A26" s="812" t="s">
        <v>1586</v>
      </c>
      <c r="B26" s="813" t="s">
        <v>1638</v>
      </c>
      <c r="C26" s="813" t="s">
        <v>1639</v>
      </c>
    </row>
    <row r="27" spans="1:3" ht="51" customHeight="1">
      <c r="A27" s="812" t="s">
        <v>1589</v>
      </c>
      <c r="B27" s="813" t="s">
        <v>1640</v>
      </c>
      <c r="C27" s="813" t="s">
        <v>1641</v>
      </c>
    </row>
    <row r="28" spans="1:3" ht="135" customHeight="1">
      <c r="A28" s="812" t="s">
        <v>1592</v>
      </c>
      <c r="B28" s="813" t="s">
        <v>1608</v>
      </c>
      <c r="C28" s="813" t="s">
        <v>1642</v>
      </c>
    </row>
  </sheetData>
  <mergeCells count="5">
    <mergeCell ref="B6:C6"/>
    <mergeCell ref="A9:A11"/>
    <mergeCell ref="B9:B11"/>
    <mergeCell ref="C9:C11"/>
    <mergeCell ref="C14:C18"/>
  </mergeCells>
  <hyperlinks>
    <hyperlink ref="A1" location="Index!B5" display="&lt;- back" xr:uid="{42DDDF8D-A58E-414E-A75A-0B7A28D89625}"/>
  </hyperlinks>
  <pageMargins left="0.70866141732283472" right="0.70866141732283472" top="0.74803149606299213" bottom="0.74803149606299213" header="0.31496062992125984" footer="0.31496062992125984"/>
  <pageSetup paperSize="9" scale="16" orientation="landscape" r:id="rId1"/>
  <headerFooter>
    <oddHeader>&amp;CEN
Annex 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C6605-3E20-48DD-B68E-60831CC0BBE9}">
  <sheetPr>
    <pageSetUpPr fitToPage="1"/>
  </sheetPr>
  <dimension ref="A1:D25"/>
  <sheetViews>
    <sheetView showGridLines="0" zoomScale="80" zoomScaleNormal="80" zoomScalePageLayoutView="110" workbookViewId="0"/>
  </sheetViews>
  <sheetFormatPr defaultColWidth="9.109375" defaultRowHeight="14.4"/>
  <cols>
    <col min="1" max="1" width="9.109375" style="803"/>
    <col min="2" max="2" width="45.5546875" style="803" customWidth="1"/>
    <col min="3" max="3" width="255.109375" style="803" customWidth="1"/>
    <col min="4" max="16384" width="9.109375" style="803"/>
  </cols>
  <sheetData>
    <row r="1" spans="1:4">
      <c r="A1" s="38" t="s">
        <v>991</v>
      </c>
    </row>
    <row r="3" spans="1:4" ht="18">
      <c r="A3" s="801" t="s">
        <v>1643</v>
      </c>
    </row>
    <row r="4" spans="1:4">
      <c r="A4" s="804" t="s">
        <v>1550</v>
      </c>
    </row>
    <row r="5" spans="1:4">
      <c r="C5" s="805"/>
    </row>
    <row r="6" spans="1:4" ht="28.8">
      <c r="A6" s="807" t="s">
        <v>1561</v>
      </c>
      <c r="B6" s="1035" t="s">
        <v>1562</v>
      </c>
      <c r="C6" s="1035"/>
    </row>
    <row r="7" spans="1:4" ht="33" customHeight="1">
      <c r="A7" s="814"/>
      <c r="B7" s="833" t="s">
        <v>1552</v>
      </c>
      <c r="C7" s="814"/>
    </row>
    <row r="8" spans="1:4" ht="409.5" customHeight="1">
      <c r="A8" s="1028" t="s">
        <v>695</v>
      </c>
      <c r="B8" s="1031" t="s">
        <v>1644</v>
      </c>
      <c r="C8" s="1039" t="s">
        <v>1645</v>
      </c>
      <c r="D8" s="1042"/>
    </row>
    <row r="9" spans="1:4" ht="143.25" customHeight="1">
      <c r="A9" s="1030"/>
      <c r="B9" s="1033"/>
      <c r="C9" s="1041"/>
      <c r="D9" s="1042"/>
    </row>
    <row r="10" spans="1:4" ht="216.75" customHeight="1">
      <c r="A10" s="812" t="s">
        <v>111</v>
      </c>
      <c r="B10" s="813" t="s">
        <v>1646</v>
      </c>
      <c r="C10" s="834" t="s">
        <v>1647</v>
      </c>
    </row>
    <row r="11" spans="1:4" ht="43.2">
      <c r="A11" s="812" t="s">
        <v>700</v>
      </c>
      <c r="B11" s="813" t="s">
        <v>1648</v>
      </c>
      <c r="C11" s="1039" t="s">
        <v>1649</v>
      </c>
    </row>
    <row r="12" spans="1:4">
      <c r="A12" s="835" t="s">
        <v>1580</v>
      </c>
      <c r="B12" s="836" t="s">
        <v>1650</v>
      </c>
      <c r="C12" s="1040"/>
    </row>
    <row r="13" spans="1:4">
      <c r="A13" s="835" t="s">
        <v>1620</v>
      </c>
      <c r="B13" s="836" t="s">
        <v>1651</v>
      </c>
      <c r="C13" s="1040"/>
    </row>
    <row r="14" spans="1:4">
      <c r="A14" s="835" t="s">
        <v>1622</v>
      </c>
      <c r="B14" s="836" t="s">
        <v>1652</v>
      </c>
      <c r="C14" s="1040"/>
    </row>
    <row r="15" spans="1:4">
      <c r="A15" s="835" t="s">
        <v>1624</v>
      </c>
      <c r="B15" s="836" t="s">
        <v>1653</v>
      </c>
      <c r="C15" s="1040"/>
    </row>
    <row r="16" spans="1:4">
      <c r="A16" s="835" t="s">
        <v>1654</v>
      </c>
      <c r="B16" s="836" t="s">
        <v>1655</v>
      </c>
      <c r="C16" s="1040"/>
    </row>
    <row r="17" spans="1:3">
      <c r="A17" s="835" t="s">
        <v>1656</v>
      </c>
      <c r="B17" s="836" t="s">
        <v>1657</v>
      </c>
      <c r="C17" s="1041"/>
    </row>
    <row r="18" spans="1:3" ht="28.5" customHeight="1">
      <c r="A18" s="814"/>
      <c r="B18" s="833" t="s">
        <v>1553</v>
      </c>
      <c r="C18" s="814"/>
    </row>
    <row r="19" spans="1:3" ht="77.25" customHeight="1">
      <c r="A19" s="807" t="s">
        <v>726</v>
      </c>
      <c r="B19" s="813" t="s">
        <v>1658</v>
      </c>
      <c r="C19" s="1039" t="s">
        <v>1659</v>
      </c>
    </row>
    <row r="20" spans="1:3" ht="38.25" customHeight="1">
      <c r="A20" s="835" t="s">
        <v>1580</v>
      </c>
      <c r="B20" s="836" t="s">
        <v>1650</v>
      </c>
      <c r="C20" s="1040"/>
    </row>
    <row r="21" spans="1:3" ht="38.25" customHeight="1">
      <c r="A21" s="835" t="s">
        <v>1620</v>
      </c>
      <c r="B21" s="836" t="s">
        <v>1651</v>
      </c>
      <c r="C21" s="1040"/>
    </row>
    <row r="22" spans="1:3" ht="38.25" customHeight="1">
      <c r="A22" s="835" t="s">
        <v>1622</v>
      </c>
      <c r="B22" s="836" t="s">
        <v>1652</v>
      </c>
      <c r="C22" s="1040"/>
    </row>
    <row r="23" spans="1:3" ht="38.25" customHeight="1">
      <c r="A23" s="835" t="s">
        <v>1624</v>
      </c>
      <c r="B23" s="836" t="s">
        <v>1653</v>
      </c>
      <c r="C23" s="1040"/>
    </row>
    <row r="24" spans="1:3" ht="38.25" customHeight="1">
      <c r="A24" s="835" t="s">
        <v>1654</v>
      </c>
      <c r="B24" s="836" t="s">
        <v>1655</v>
      </c>
      <c r="C24" s="1040"/>
    </row>
    <row r="25" spans="1:3" ht="38.25" customHeight="1">
      <c r="A25" s="835" t="s">
        <v>1656</v>
      </c>
      <c r="B25" s="836" t="s">
        <v>1657</v>
      </c>
      <c r="C25" s="1041"/>
    </row>
  </sheetData>
  <mergeCells count="7">
    <mergeCell ref="D8:D9"/>
    <mergeCell ref="C11:C17"/>
    <mergeCell ref="C19:C25"/>
    <mergeCell ref="B6:C6"/>
    <mergeCell ref="A8:A9"/>
    <mergeCell ref="B8:B9"/>
    <mergeCell ref="C8:C9"/>
  </mergeCells>
  <hyperlinks>
    <hyperlink ref="A1" location="Index!B5" display="&lt;- back" xr:uid="{A9F718C1-4CD1-46A8-8368-DA94B8C10E89}"/>
  </hyperlinks>
  <pageMargins left="0.70866141732283472" right="0.70866141732283472" top="0.74803149606299213" bottom="0.74803149606299213" header="0.31496062992125984" footer="0.31496062992125984"/>
  <pageSetup paperSize="9" scale="36" orientation="landscape" r:id="rId1"/>
  <headerFooter>
    <oddHeader>&amp;CEN
Annex I</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402D-5735-44D0-B50D-542F4AE4F075}">
  <dimension ref="A1:R67"/>
  <sheetViews>
    <sheetView zoomScale="70" zoomScaleNormal="70" workbookViewId="0"/>
  </sheetViews>
  <sheetFormatPr defaultColWidth="8.88671875" defaultRowHeight="13.2"/>
  <cols>
    <col min="1" max="1" width="9" style="303" customWidth="1"/>
    <col min="2" max="2" width="79.88671875" style="303" customWidth="1"/>
    <col min="3" max="3" width="21.5546875" style="303" customWidth="1"/>
    <col min="4" max="4" width="27" style="303" bestFit="1" customWidth="1"/>
    <col min="5" max="12" width="21.5546875" style="303" customWidth="1"/>
    <col min="13" max="13" width="25" style="303" customWidth="1"/>
    <col min="14" max="17" width="21" style="303" customWidth="1"/>
    <col min="18" max="18" width="17.33203125" style="303" bestFit="1" customWidth="1"/>
    <col min="19" max="16384" width="8.88671875" style="303"/>
  </cols>
  <sheetData>
    <row r="1" spans="1:18">
      <c r="A1" s="38" t="s">
        <v>991</v>
      </c>
    </row>
    <row r="3" spans="1:18" ht="17.399999999999999">
      <c r="A3" s="83" t="s">
        <v>783</v>
      </c>
    </row>
    <row r="4" spans="1:18" ht="13.8">
      <c r="B4" s="512"/>
    </row>
    <row r="5" spans="1:18" ht="13.8">
      <c r="B5" s="512"/>
      <c r="R5" s="43" t="s">
        <v>993</v>
      </c>
    </row>
    <row r="6" spans="1:18" ht="15" customHeight="1">
      <c r="B6" s="513" t="s">
        <v>801</v>
      </c>
      <c r="C6" s="514" t="s">
        <v>58</v>
      </c>
      <c r="D6" s="514" t="s">
        <v>57</v>
      </c>
      <c r="E6" s="514" t="s">
        <v>56</v>
      </c>
      <c r="F6" s="514" t="s">
        <v>59</v>
      </c>
      <c r="G6" s="514" t="s">
        <v>60</v>
      </c>
      <c r="H6" s="514" t="s">
        <v>107</v>
      </c>
      <c r="I6" s="514" t="s">
        <v>108</v>
      </c>
      <c r="J6" s="514" t="s">
        <v>109</v>
      </c>
      <c r="K6" s="514" t="s">
        <v>196</v>
      </c>
      <c r="L6" s="514" t="s">
        <v>197</v>
      </c>
      <c r="M6" s="514" t="s">
        <v>198</v>
      </c>
      <c r="N6" s="514" t="s">
        <v>199</v>
      </c>
      <c r="O6" s="514" t="s">
        <v>200</v>
      </c>
      <c r="P6" s="514" t="s">
        <v>403</v>
      </c>
      <c r="Q6" s="514" t="s">
        <v>404</v>
      </c>
      <c r="R6" s="514" t="s">
        <v>529</v>
      </c>
    </row>
    <row r="7" spans="1:18" ht="76.5" customHeight="1">
      <c r="B7" s="515"/>
      <c r="C7" s="1044" t="s">
        <v>802</v>
      </c>
      <c r="D7" s="1045"/>
      <c r="E7" s="1045"/>
      <c r="F7" s="1045"/>
      <c r="G7" s="1046"/>
      <c r="H7" s="1044" t="s">
        <v>803</v>
      </c>
      <c r="I7" s="1045"/>
      <c r="J7" s="1046"/>
      <c r="K7" s="1044" t="s">
        <v>804</v>
      </c>
      <c r="L7" s="1046"/>
      <c r="M7" s="953" t="s">
        <v>805</v>
      </c>
      <c r="N7" s="953" t="s">
        <v>806</v>
      </c>
      <c r="O7" s="953" t="s">
        <v>807</v>
      </c>
      <c r="P7" s="953" t="s">
        <v>808</v>
      </c>
      <c r="Q7" s="953" t="s">
        <v>809</v>
      </c>
      <c r="R7" s="953" t="s">
        <v>810</v>
      </c>
    </row>
    <row r="8" spans="1:18" ht="105.6">
      <c r="B8" s="515"/>
      <c r="C8" s="516"/>
      <c r="D8" s="411" t="s">
        <v>811</v>
      </c>
      <c r="E8" s="411" t="s">
        <v>812</v>
      </c>
      <c r="F8" s="517" t="s">
        <v>813</v>
      </c>
      <c r="G8" s="517" t="s">
        <v>814</v>
      </c>
      <c r="H8" s="518"/>
      <c r="I8" s="411" t="s">
        <v>815</v>
      </c>
      <c r="J8" s="411" t="s">
        <v>814</v>
      </c>
      <c r="K8" s="519"/>
      <c r="L8" s="316" t="s">
        <v>816</v>
      </c>
      <c r="M8" s="954"/>
      <c r="N8" s="954"/>
      <c r="O8" s="954"/>
      <c r="P8" s="954"/>
      <c r="Q8" s="954"/>
      <c r="R8" s="954"/>
    </row>
    <row r="9" spans="1:18">
      <c r="A9" s="526">
        <v>1</v>
      </c>
      <c r="B9" s="520" t="s">
        <v>817</v>
      </c>
      <c r="C9" s="650">
        <f>C10+C11+C17+C42+C47+C48+C52+C53+C59+C60</f>
        <v>92567.684246243065</v>
      </c>
      <c r="D9" s="650">
        <f t="shared" ref="D9:Q9" si="0">D10+D11+D17+D42+D47+D48+D52+D53+D59+D60</f>
        <v>0</v>
      </c>
      <c r="E9" s="650">
        <f t="shared" si="0"/>
        <v>1293.9822980076517</v>
      </c>
      <c r="F9" s="650">
        <f t="shared" si="0"/>
        <v>19729.26123874266</v>
      </c>
      <c r="G9" s="650">
        <f t="shared" si="0"/>
        <v>2772.5792780330066</v>
      </c>
      <c r="H9" s="650">
        <f t="shared" si="0"/>
        <v>-2125.4607634899999</v>
      </c>
      <c r="I9" s="650">
        <f t="shared" si="0"/>
        <v>-772.36003352000012</v>
      </c>
      <c r="J9" s="650">
        <f t="shared" si="0"/>
        <v>-1147.74232889</v>
      </c>
      <c r="K9" s="650">
        <f t="shared" si="0"/>
        <v>24543284.995548081</v>
      </c>
      <c r="L9" s="650">
        <f t="shared" si="0"/>
        <v>14463692.17895278</v>
      </c>
      <c r="M9" s="796">
        <v>0.1361065491990722</v>
      </c>
      <c r="N9" s="650">
        <f t="shared" si="0"/>
        <v>48238.531874758628</v>
      </c>
      <c r="O9" s="650">
        <f t="shared" si="0"/>
        <v>15981.079215234609</v>
      </c>
      <c r="P9" s="650">
        <f t="shared" si="0"/>
        <v>12663.527648619664</v>
      </c>
      <c r="Q9" s="650">
        <f t="shared" si="0"/>
        <v>15684.54550763017</v>
      </c>
      <c r="R9" s="652">
        <v>7.1293751153308298</v>
      </c>
    </row>
    <row r="10" spans="1:18">
      <c r="A10" s="526">
        <v>2</v>
      </c>
      <c r="B10" s="700" t="s">
        <v>1443</v>
      </c>
      <c r="C10" s="652">
        <v>1860.2575200647036</v>
      </c>
      <c r="D10" s="652">
        <v>0</v>
      </c>
      <c r="E10" s="652">
        <v>2.6287227840840002</v>
      </c>
      <c r="F10" s="652">
        <v>248.40071923829871</v>
      </c>
      <c r="G10" s="652">
        <v>85.655048644329938</v>
      </c>
      <c r="H10" s="652">
        <v>-69.563928110000006</v>
      </c>
      <c r="I10" s="652">
        <v>-14.432750390000001</v>
      </c>
      <c r="J10" s="652">
        <v>-43.768665729999995</v>
      </c>
      <c r="K10" s="652">
        <v>688899.76596623717</v>
      </c>
      <c r="L10" s="652">
        <v>0</v>
      </c>
      <c r="M10" s="797">
        <v>4.1479867185553951E-2</v>
      </c>
      <c r="N10" s="652">
        <v>987.51220145309173</v>
      </c>
      <c r="O10" s="652">
        <v>516.63682732565064</v>
      </c>
      <c r="P10" s="652">
        <v>242.1979478565722</v>
      </c>
      <c r="Q10" s="652">
        <v>113.91054342938901</v>
      </c>
      <c r="R10" s="652">
        <v>5.8563984169486094</v>
      </c>
    </row>
    <row r="11" spans="1:18">
      <c r="A11" s="526">
        <v>3</v>
      </c>
      <c r="B11" s="700" t="s">
        <v>1444</v>
      </c>
      <c r="C11" s="652">
        <v>659.70510280368069</v>
      </c>
      <c r="D11" s="652">
        <v>0</v>
      </c>
      <c r="E11" s="652">
        <v>6.033323362050095</v>
      </c>
      <c r="F11" s="652">
        <v>91.270131050016602</v>
      </c>
      <c r="G11" s="652">
        <v>4.7969273188344577</v>
      </c>
      <c r="H11" s="652">
        <v>-6.7885128400000001</v>
      </c>
      <c r="I11" s="652">
        <v>-4.1613498600000005</v>
      </c>
      <c r="J11" s="652">
        <v>-1.8605924700000001</v>
      </c>
      <c r="K11" s="652">
        <v>1282987.0234076816</v>
      </c>
      <c r="L11" s="652">
        <v>814106.90380889818</v>
      </c>
      <c r="M11" s="797">
        <v>0.49163082086801985</v>
      </c>
      <c r="N11" s="652">
        <v>526.735886914552</v>
      </c>
      <c r="O11" s="652">
        <v>45.033083250003017</v>
      </c>
      <c r="P11" s="652">
        <v>41.9136723732896</v>
      </c>
      <c r="Q11" s="652">
        <v>46.022460265836031</v>
      </c>
      <c r="R11" s="652">
        <v>2.4311916609644602</v>
      </c>
    </row>
    <row r="12" spans="1:18">
      <c r="A12" s="526">
        <v>4</v>
      </c>
      <c r="B12" s="701" t="s">
        <v>1445</v>
      </c>
      <c r="C12" s="652">
        <v>2.346687778813791</v>
      </c>
      <c r="D12" s="652">
        <v>0</v>
      </c>
      <c r="E12" s="652">
        <v>0</v>
      </c>
      <c r="F12" s="652">
        <v>2.0836866988137905</v>
      </c>
      <c r="G12" s="652">
        <v>9.8499999999999989E-6</v>
      </c>
      <c r="H12" s="652">
        <v>-0.25952459</v>
      </c>
      <c r="I12" s="652">
        <v>-0.25932018000000001</v>
      </c>
      <c r="J12" s="652">
        <v>-9.8499999999999989E-6</v>
      </c>
      <c r="K12" s="652">
        <v>1432.8803855371302</v>
      </c>
      <c r="L12" s="652">
        <v>730.89053431564002</v>
      </c>
      <c r="M12" s="797">
        <v>0</v>
      </c>
      <c r="N12" s="652">
        <v>2.3329386049632599</v>
      </c>
      <c r="O12" s="652">
        <v>0</v>
      </c>
      <c r="P12" s="652">
        <v>0</v>
      </c>
      <c r="Q12" s="652">
        <v>1.37491738505308E-2</v>
      </c>
      <c r="R12" s="652">
        <v>4.3603235901781101</v>
      </c>
    </row>
    <row r="13" spans="1:18">
      <c r="A13" s="526">
        <v>5</v>
      </c>
      <c r="B13" s="701" t="s">
        <v>1446</v>
      </c>
      <c r="C13" s="652">
        <v>453.67482348854509</v>
      </c>
      <c r="D13" s="652">
        <v>0</v>
      </c>
      <c r="E13" s="652">
        <v>6.0295577237771587</v>
      </c>
      <c r="F13" s="652">
        <v>5.1530620228370401</v>
      </c>
      <c r="G13" s="652">
        <v>1.2884226299999999</v>
      </c>
      <c r="H13" s="652">
        <v>-1.8333790400000001</v>
      </c>
      <c r="I13" s="652">
        <v>-0.11868176</v>
      </c>
      <c r="J13" s="652">
        <v>-1.32432047</v>
      </c>
      <c r="K13" s="652">
        <v>931607.08632871637</v>
      </c>
      <c r="L13" s="652">
        <v>766183.35049226577</v>
      </c>
      <c r="M13" s="797">
        <v>0.68725270253910475</v>
      </c>
      <c r="N13" s="652">
        <v>416.48668447957903</v>
      </c>
      <c r="O13" s="652">
        <v>0</v>
      </c>
      <c r="P13" s="652">
        <v>13.29582742</v>
      </c>
      <c r="Q13" s="652">
        <v>23.892311588966002</v>
      </c>
      <c r="R13" s="652">
        <v>1.5565215131942898</v>
      </c>
    </row>
    <row r="14" spans="1:18">
      <c r="A14" s="526">
        <v>6</v>
      </c>
      <c r="B14" s="701" t="s">
        <v>1447</v>
      </c>
      <c r="C14" s="652">
        <v>3.5823572457433772</v>
      </c>
      <c r="D14" s="652">
        <v>0</v>
      </c>
      <c r="E14" s="652">
        <v>0</v>
      </c>
      <c r="F14" s="652">
        <v>2.6508456859540384</v>
      </c>
      <c r="G14" s="652">
        <v>4.7322037781755602E-2</v>
      </c>
      <c r="H14" s="652">
        <v>-8.4903210000000298E-2</v>
      </c>
      <c r="I14" s="652">
        <v>-2.9766080000000299E-2</v>
      </c>
      <c r="J14" s="652">
        <v>-3.2451569999999999E-2</v>
      </c>
      <c r="K14" s="652">
        <v>1182.31422621556</v>
      </c>
      <c r="L14" s="652">
        <v>424.06448726396002</v>
      </c>
      <c r="M14" s="797">
        <v>0</v>
      </c>
      <c r="N14" s="652">
        <v>1.6321004931417689</v>
      </c>
      <c r="O14" s="652">
        <v>2.4699616807916401E-2</v>
      </c>
      <c r="P14" s="652">
        <v>0</v>
      </c>
      <c r="Q14" s="652">
        <v>1.9255571357936916</v>
      </c>
      <c r="R14" s="652">
        <v>2.4234668734086697</v>
      </c>
    </row>
    <row r="15" spans="1:18">
      <c r="A15" s="526">
        <v>7</v>
      </c>
      <c r="B15" s="701" t="s">
        <v>1448</v>
      </c>
      <c r="C15" s="652">
        <v>168.48417563537112</v>
      </c>
      <c r="D15" s="652">
        <v>0</v>
      </c>
      <c r="E15" s="652">
        <v>7.7006379600000005E-4</v>
      </c>
      <c r="F15" s="652">
        <v>70.795800616316569</v>
      </c>
      <c r="G15" s="652">
        <v>2.3119205412778423</v>
      </c>
      <c r="H15" s="652">
        <v>-4.5163263499999999</v>
      </c>
      <c r="I15" s="652">
        <v>-3.69479662</v>
      </c>
      <c r="J15" s="652">
        <v>-0.48503590000000002</v>
      </c>
      <c r="K15" s="652">
        <v>75313.915130753783</v>
      </c>
      <c r="L15" s="652">
        <v>33535.738000432139</v>
      </c>
      <c r="M15" s="797">
        <v>6.765675971357514E-2</v>
      </c>
      <c r="N15" s="652">
        <v>85.599841823445828</v>
      </c>
      <c r="O15" s="652">
        <v>44.273362923195101</v>
      </c>
      <c r="P15" s="652">
        <v>27.788040183289599</v>
      </c>
      <c r="Q15" s="652">
        <v>10.822930705440601</v>
      </c>
      <c r="R15" s="652">
        <v>5.6330064223632901</v>
      </c>
    </row>
    <row r="16" spans="1:18">
      <c r="A16" s="526">
        <v>8</v>
      </c>
      <c r="B16" s="701" t="s">
        <v>1449</v>
      </c>
      <c r="C16" s="652">
        <v>31.61705865520732</v>
      </c>
      <c r="D16" s="652">
        <v>0</v>
      </c>
      <c r="E16" s="652">
        <v>2.9955744769361225E-3</v>
      </c>
      <c r="F16" s="652">
        <v>10.586736026095151</v>
      </c>
      <c r="G16" s="652">
        <v>1.1492522597748605</v>
      </c>
      <c r="H16" s="652">
        <v>-9.4379650000000204E-2</v>
      </c>
      <c r="I16" s="652">
        <v>-5.8785219999999999E-2</v>
      </c>
      <c r="J16" s="652">
        <v>-1.8774680000000002E-2</v>
      </c>
      <c r="K16" s="652">
        <v>273450.8273364589</v>
      </c>
      <c r="L16" s="652">
        <v>13232.86029462071</v>
      </c>
      <c r="M16" s="797">
        <v>3.5669648811356307E-2</v>
      </c>
      <c r="N16" s="652">
        <v>20.68432151342212</v>
      </c>
      <c r="O16" s="652">
        <v>0.73502070999999991</v>
      </c>
      <c r="P16" s="652">
        <v>0.82980476999999997</v>
      </c>
      <c r="Q16" s="652">
        <v>9.3679116617852003</v>
      </c>
      <c r="R16" s="652">
        <v>4.9762437592015498</v>
      </c>
    </row>
    <row r="17" spans="1:18">
      <c r="A17" s="526">
        <v>9</v>
      </c>
      <c r="B17" s="700" t="s">
        <v>1450</v>
      </c>
      <c r="C17" s="652">
        <v>19641.58619393922</v>
      </c>
      <c r="D17" s="652">
        <v>0</v>
      </c>
      <c r="E17" s="652">
        <v>483.15031258561947</v>
      </c>
      <c r="F17" s="652">
        <v>3405.0960714094081</v>
      </c>
      <c r="G17" s="652">
        <v>614.22864684396802</v>
      </c>
      <c r="H17" s="652">
        <v>-419.57900310999992</v>
      </c>
      <c r="I17" s="652">
        <v>-131.13272351000003</v>
      </c>
      <c r="J17" s="652">
        <v>-252.19554360000004</v>
      </c>
      <c r="K17" s="652">
        <v>14547740.808601962</v>
      </c>
      <c r="L17" s="652">
        <v>10978560.266739372</v>
      </c>
      <c r="M17" s="797">
        <v>0.26799825004966599</v>
      </c>
      <c r="N17" s="652">
        <v>11611.581916067269</v>
      </c>
      <c r="O17" s="652">
        <v>4042.3893507649523</v>
      </c>
      <c r="P17" s="652">
        <v>939.53208979816259</v>
      </c>
      <c r="Q17" s="652">
        <v>3048.082837308842</v>
      </c>
      <c r="R17" s="652">
        <v>4.1134957678267297</v>
      </c>
    </row>
    <row r="18" spans="1:18">
      <c r="A18" s="526">
        <v>10</v>
      </c>
      <c r="B18" s="701" t="s">
        <v>1451</v>
      </c>
      <c r="C18" s="652">
        <v>2172.9088310527441</v>
      </c>
      <c r="D18" s="652">
        <v>0</v>
      </c>
      <c r="E18" s="652">
        <v>0.93449779029954649</v>
      </c>
      <c r="F18" s="652">
        <v>257.88628794964751</v>
      </c>
      <c r="G18" s="652">
        <v>44.514224483267625</v>
      </c>
      <c r="H18" s="652">
        <v>-39.55244999</v>
      </c>
      <c r="I18" s="652">
        <v>-11.53549312</v>
      </c>
      <c r="J18" s="652">
        <v>-19.820240600000002</v>
      </c>
      <c r="K18" s="652">
        <v>1800447.0565384561</v>
      </c>
      <c r="L18" s="652">
        <v>1578580.8449484124</v>
      </c>
      <c r="M18" s="797">
        <v>0.20923672143045702</v>
      </c>
      <c r="N18" s="652">
        <v>1297.2337915389996</v>
      </c>
      <c r="O18" s="652">
        <v>450.14572824789059</v>
      </c>
      <c r="P18" s="652">
        <v>172.18418819301823</v>
      </c>
      <c r="Q18" s="652">
        <v>253.34512307283569</v>
      </c>
      <c r="R18" s="652">
        <v>4.2838886772645699</v>
      </c>
    </row>
    <row r="19" spans="1:18">
      <c r="A19" s="526">
        <v>11</v>
      </c>
      <c r="B19" s="701" t="s">
        <v>1452</v>
      </c>
      <c r="C19" s="652">
        <v>595.93532241027083</v>
      </c>
      <c r="D19" s="652">
        <v>0</v>
      </c>
      <c r="E19" s="652">
        <v>0</v>
      </c>
      <c r="F19" s="652">
        <v>65.603008282132507</v>
      </c>
      <c r="G19" s="652">
        <v>6.9579500570822272</v>
      </c>
      <c r="H19" s="652">
        <v>-6.36001291</v>
      </c>
      <c r="I19" s="652">
        <v>-1.6389941799999999</v>
      </c>
      <c r="J19" s="652">
        <v>-2.4940754100000002</v>
      </c>
      <c r="K19" s="652">
        <v>212706.397877007</v>
      </c>
      <c r="L19" s="652">
        <v>174758.49235231234</v>
      </c>
      <c r="M19" s="797">
        <v>0.32048195933832185</v>
      </c>
      <c r="N19" s="652">
        <v>448.05213389117813</v>
      </c>
      <c r="O19" s="652">
        <v>57.913508064952708</v>
      </c>
      <c r="P19" s="652">
        <v>33.307711487501749</v>
      </c>
      <c r="Q19" s="652">
        <v>56.661968966638227</v>
      </c>
      <c r="R19" s="652">
        <v>4.1861723926613204</v>
      </c>
    </row>
    <row r="20" spans="1:18">
      <c r="A20" s="526">
        <v>12</v>
      </c>
      <c r="B20" s="701" t="s">
        <v>1453</v>
      </c>
      <c r="C20" s="652">
        <v>10.416723276723651</v>
      </c>
      <c r="D20" s="652">
        <v>0</v>
      </c>
      <c r="E20" s="652">
        <v>0</v>
      </c>
      <c r="F20" s="652">
        <v>5.1031768028999996E-5</v>
      </c>
      <c r="G20" s="652">
        <v>0.386030794203022</v>
      </c>
      <c r="H20" s="652">
        <v>-0.34218407000000001</v>
      </c>
      <c r="I20" s="652">
        <v>-5.9699999999999996E-6</v>
      </c>
      <c r="J20" s="652">
        <v>-0.31807184000000005</v>
      </c>
      <c r="K20" s="652">
        <v>3082.2648648587901</v>
      </c>
      <c r="L20" s="652">
        <v>2115.7501906689599</v>
      </c>
      <c r="M20" s="797">
        <v>0</v>
      </c>
      <c r="N20" s="652">
        <v>1.0416936700000001</v>
      </c>
      <c r="O20" s="652">
        <v>0</v>
      </c>
      <c r="P20" s="652">
        <v>0</v>
      </c>
      <c r="Q20" s="652">
        <v>9.3750296067236505</v>
      </c>
      <c r="R20" s="652">
        <v>0.15291457866769101</v>
      </c>
    </row>
    <row r="21" spans="1:18">
      <c r="A21" s="526">
        <v>13</v>
      </c>
      <c r="B21" s="701" t="s">
        <v>1454</v>
      </c>
      <c r="C21" s="652">
        <v>387.17977238053652</v>
      </c>
      <c r="D21" s="652">
        <v>0</v>
      </c>
      <c r="E21" s="652">
        <v>6.2203776029999998E-2</v>
      </c>
      <c r="F21" s="652">
        <v>45.677135499068925</v>
      </c>
      <c r="G21" s="652">
        <v>15.236739833464608</v>
      </c>
      <c r="H21" s="652">
        <v>-6.4813288499999997</v>
      </c>
      <c r="I21" s="652">
        <v>-1.15248372</v>
      </c>
      <c r="J21" s="652">
        <v>-4.3565089100000005</v>
      </c>
      <c r="K21" s="652">
        <v>272710.51750015887</v>
      </c>
      <c r="L21" s="652">
        <v>170951.29181424502</v>
      </c>
      <c r="M21" s="797">
        <v>0.67240752965356976</v>
      </c>
      <c r="N21" s="652">
        <v>259.95216748425514</v>
      </c>
      <c r="O21" s="652">
        <v>22.34497967682</v>
      </c>
      <c r="P21" s="652">
        <v>4.3125329944297297</v>
      </c>
      <c r="Q21" s="652">
        <v>100.5700922250316</v>
      </c>
      <c r="R21" s="652">
        <v>3.7409642160448904</v>
      </c>
    </row>
    <row r="22" spans="1:18">
      <c r="A22" s="526">
        <v>14</v>
      </c>
      <c r="B22" s="701" t="s">
        <v>1455</v>
      </c>
      <c r="C22" s="652">
        <v>117.35480448027042</v>
      </c>
      <c r="D22" s="652">
        <v>0</v>
      </c>
      <c r="E22" s="652">
        <v>0</v>
      </c>
      <c r="F22" s="652">
        <v>20.879842408056945</v>
      </c>
      <c r="G22" s="652">
        <v>10.8851417806173</v>
      </c>
      <c r="H22" s="652">
        <v>-4.5229253200000006</v>
      </c>
      <c r="I22" s="652">
        <v>-1.6427020400000001</v>
      </c>
      <c r="J22" s="652">
        <v>-2.6127800800000003</v>
      </c>
      <c r="K22" s="652">
        <v>43726.805269153549</v>
      </c>
      <c r="L22" s="652">
        <v>33342.908758963618</v>
      </c>
      <c r="M22" s="797">
        <v>0.19060643507024982</v>
      </c>
      <c r="N22" s="652">
        <v>64.5265715503553</v>
      </c>
      <c r="O22" s="652">
        <v>23.939967914074582</v>
      </c>
      <c r="P22" s="652">
        <v>16.446423959915847</v>
      </c>
      <c r="Q22" s="652">
        <v>12.441841055924689</v>
      </c>
      <c r="R22" s="652">
        <v>5.3414712867420198</v>
      </c>
    </row>
    <row r="23" spans="1:18">
      <c r="A23" s="526">
        <v>15</v>
      </c>
      <c r="B23" s="701" t="s">
        <v>1456</v>
      </c>
      <c r="C23" s="652">
        <v>60.70318394541691</v>
      </c>
      <c r="D23" s="652">
        <v>0</v>
      </c>
      <c r="E23" s="652">
        <v>0</v>
      </c>
      <c r="F23" s="652">
        <v>9.8912180411191546</v>
      </c>
      <c r="G23" s="652">
        <v>16.03754667944597</v>
      </c>
      <c r="H23" s="652">
        <v>-7.5584980700000006</v>
      </c>
      <c r="I23" s="652">
        <v>-0.39992328000000005</v>
      </c>
      <c r="J23" s="652">
        <v>-7.1161269300000001</v>
      </c>
      <c r="K23" s="652">
        <v>37367.797952207424</v>
      </c>
      <c r="L23" s="652">
        <v>34533.548396429389</v>
      </c>
      <c r="M23" s="797">
        <v>4.9847852930628522E-4</v>
      </c>
      <c r="N23" s="652">
        <v>35.805067850310174</v>
      </c>
      <c r="O23" s="652">
        <v>18.871963948150601</v>
      </c>
      <c r="P23" s="652">
        <v>0.50626798267816397</v>
      </c>
      <c r="Q23" s="652">
        <v>5.5198841642779701</v>
      </c>
      <c r="R23" s="652">
        <v>3.2705462458155803</v>
      </c>
    </row>
    <row r="24" spans="1:18">
      <c r="A24" s="526">
        <v>16</v>
      </c>
      <c r="B24" s="701" t="s">
        <v>1457</v>
      </c>
      <c r="C24" s="652">
        <v>1214.6610811397011</v>
      </c>
      <c r="D24" s="652">
        <v>0</v>
      </c>
      <c r="E24" s="652">
        <v>7.3243870000000008E-6</v>
      </c>
      <c r="F24" s="652">
        <v>288.54768432736199</v>
      </c>
      <c r="G24" s="652">
        <v>28.387987314673538</v>
      </c>
      <c r="H24" s="652">
        <v>-31.900650509999998</v>
      </c>
      <c r="I24" s="652">
        <v>-14.91241758</v>
      </c>
      <c r="J24" s="652">
        <v>-15.35506546</v>
      </c>
      <c r="K24" s="652">
        <v>542052.43065174005</v>
      </c>
      <c r="L24" s="652">
        <v>395601.69552305248</v>
      </c>
      <c r="M24" s="797">
        <v>5.0821651794096E-2</v>
      </c>
      <c r="N24" s="652">
        <v>687.00675771831288</v>
      </c>
      <c r="O24" s="652">
        <v>407.48122604950697</v>
      </c>
      <c r="P24" s="652">
        <v>60.903389670317999</v>
      </c>
      <c r="Q24" s="652">
        <v>59.269707701563149</v>
      </c>
      <c r="R24" s="652">
        <v>5.1058678766462799</v>
      </c>
    </row>
    <row r="25" spans="1:18">
      <c r="A25" s="526">
        <v>17</v>
      </c>
      <c r="B25" s="701" t="s">
        <v>1458</v>
      </c>
      <c r="C25" s="652">
        <v>886.61679995090265</v>
      </c>
      <c r="D25" s="652">
        <v>0</v>
      </c>
      <c r="E25" s="652">
        <v>8.0008994800000004E-3</v>
      </c>
      <c r="F25" s="652">
        <v>175.94632785387</v>
      </c>
      <c r="G25" s="652">
        <v>6.2509685611275803</v>
      </c>
      <c r="H25" s="652">
        <v>-8.1064995199999998</v>
      </c>
      <c r="I25" s="652">
        <v>-4.7744203899999995</v>
      </c>
      <c r="J25" s="652">
        <v>-2.0285962099999999</v>
      </c>
      <c r="K25" s="652">
        <v>550091.8595399796</v>
      </c>
      <c r="L25" s="652">
        <v>317946.59798666305</v>
      </c>
      <c r="M25" s="797">
        <v>0.43129520915799241</v>
      </c>
      <c r="N25" s="652">
        <v>499.44315071860899</v>
      </c>
      <c r="O25" s="652">
        <v>281.78372118657188</v>
      </c>
      <c r="P25" s="652">
        <v>16.364323732783699</v>
      </c>
      <c r="Q25" s="652">
        <v>89.0256043129381</v>
      </c>
      <c r="R25" s="652">
        <v>3.8125714274434799</v>
      </c>
    </row>
    <row r="26" spans="1:18">
      <c r="A26" s="526">
        <v>18</v>
      </c>
      <c r="B26" s="701" t="s">
        <v>1459</v>
      </c>
      <c r="C26" s="652">
        <v>212.63608957014179</v>
      </c>
      <c r="D26" s="652">
        <v>0</v>
      </c>
      <c r="E26" s="652">
        <v>1.288091270242</v>
      </c>
      <c r="F26" s="652">
        <v>53.707293553319523</v>
      </c>
      <c r="G26" s="652">
        <v>16.979982064888741</v>
      </c>
      <c r="H26" s="652">
        <v>-8.4294907800000001</v>
      </c>
      <c r="I26" s="652">
        <v>-1.6071418100000001</v>
      </c>
      <c r="J26" s="652">
        <v>-6.3872602999999994</v>
      </c>
      <c r="K26" s="652">
        <v>61441.401731248443</v>
      </c>
      <c r="L26" s="652">
        <v>42485.937682679934</v>
      </c>
      <c r="M26" s="797">
        <v>0.1664103066514861</v>
      </c>
      <c r="N26" s="652">
        <v>133.56079539016784</v>
      </c>
      <c r="O26" s="652">
        <v>45.553615847927276</v>
      </c>
      <c r="P26" s="652">
        <v>17.379096511619299</v>
      </c>
      <c r="Q26" s="652">
        <v>16.142581820427381</v>
      </c>
      <c r="R26" s="652">
        <v>4.8696655065790289</v>
      </c>
    </row>
    <row r="27" spans="1:18">
      <c r="A27" s="526">
        <v>19</v>
      </c>
      <c r="B27" s="701" t="s">
        <v>1460</v>
      </c>
      <c r="C27" s="652">
        <v>277.54372406103755</v>
      </c>
      <c r="D27" s="652">
        <v>0</v>
      </c>
      <c r="E27" s="652">
        <v>0.50754314482388463</v>
      </c>
      <c r="F27" s="652">
        <v>20.648079146176833</v>
      </c>
      <c r="G27" s="652">
        <v>0.32806059487565242</v>
      </c>
      <c r="H27" s="652">
        <v>-1.86258791</v>
      </c>
      <c r="I27" s="652">
        <v>-1.174652E-2</v>
      </c>
      <c r="J27" s="652">
        <v>-0.32801532</v>
      </c>
      <c r="K27" s="652">
        <v>815003.10576897219</v>
      </c>
      <c r="L27" s="652">
        <v>684815.52351604472</v>
      </c>
      <c r="M27" s="797">
        <v>0.64385592338586761</v>
      </c>
      <c r="N27" s="652">
        <v>188.94801374488662</v>
      </c>
      <c r="O27" s="652">
        <v>37.006203188519905</v>
      </c>
      <c r="P27" s="652">
        <v>0.77120576314895994</v>
      </c>
      <c r="Q27" s="652">
        <v>50.818301364482053</v>
      </c>
      <c r="R27" s="652">
        <v>3.7616687615491999</v>
      </c>
    </row>
    <row r="28" spans="1:18">
      <c r="A28" s="526">
        <v>20</v>
      </c>
      <c r="B28" s="701" t="s">
        <v>1461</v>
      </c>
      <c r="C28" s="652">
        <v>923.06982781689214</v>
      </c>
      <c r="D28" s="652">
        <v>0</v>
      </c>
      <c r="E28" s="652">
        <v>0.90584726658280046</v>
      </c>
      <c r="F28" s="652">
        <v>151.8699639888851</v>
      </c>
      <c r="G28" s="652">
        <v>14.751960602912011</v>
      </c>
      <c r="H28" s="652">
        <v>-12.54503319</v>
      </c>
      <c r="I28" s="652">
        <v>-3.4392139400000001</v>
      </c>
      <c r="J28" s="652">
        <v>-7.3794584400000005</v>
      </c>
      <c r="K28" s="652">
        <v>976987.17493048054</v>
      </c>
      <c r="L28" s="652">
        <v>685835.67286262207</v>
      </c>
      <c r="M28" s="797">
        <v>0.28988226950824153</v>
      </c>
      <c r="N28" s="652">
        <v>502.09651996762335</v>
      </c>
      <c r="O28" s="652">
        <v>272.15620088972611</v>
      </c>
      <c r="P28" s="652">
        <v>55.3280205841235</v>
      </c>
      <c r="Q28" s="652">
        <v>93.489086375419149</v>
      </c>
      <c r="R28" s="652">
        <v>4.1186067509908098</v>
      </c>
    </row>
    <row r="29" spans="1:18">
      <c r="A29" s="526">
        <v>21</v>
      </c>
      <c r="B29" s="701" t="s">
        <v>1462</v>
      </c>
      <c r="C29" s="652">
        <v>312.56017089010874</v>
      </c>
      <c r="D29" s="652">
        <v>0</v>
      </c>
      <c r="E29" s="652">
        <v>0</v>
      </c>
      <c r="F29" s="652">
        <v>41.709507495111048</v>
      </c>
      <c r="G29" s="652">
        <v>20.647839010422736</v>
      </c>
      <c r="H29" s="652">
        <v>-3.35356663</v>
      </c>
      <c r="I29" s="652">
        <v>-0.54600104000000005</v>
      </c>
      <c r="J29" s="652">
        <v>-2.3194762999999998</v>
      </c>
      <c r="K29" s="652">
        <v>150557.4667699619</v>
      </c>
      <c r="L29" s="652">
        <v>91579.356844730763</v>
      </c>
      <c r="M29" s="797">
        <v>7.6589704329567784E-2</v>
      </c>
      <c r="N29" s="652">
        <v>127.56484096987609</v>
      </c>
      <c r="O29" s="652">
        <v>78.536935648641304</v>
      </c>
      <c r="P29" s="652">
        <v>55.989107003400001</v>
      </c>
      <c r="Q29" s="652">
        <v>50.469287268191394</v>
      </c>
      <c r="R29" s="652">
        <v>6.9197763109387793</v>
      </c>
    </row>
    <row r="30" spans="1:18">
      <c r="A30" s="526">
        <v>22</v>
      </c>
      <c r="B30" s="701" t="s">
        <v>1463</v>
      </c>
      <c r="C30" s="652">
        <v>971.16244921096359</v>
      </c>
      <c r="D30" s="652">
        <v>0</v>
      </c>
      <c r="E30" s="652">
        <v>0.378778647105664</v>
      </c>
      <c r="F30" s="652">
        <v>143.89711476299908</v>
      </c>
      <c r="G30" s="652">
        <v>43.36094957085259</v>
      </c>
      <c r="H30" s="652">
        <v>-24.366135379999999</v>
      </c>
      <c r="I30" s="652">
        <v>-7.7407544800000005</v>
      </c>
      <c r="J30" s="652">
        <v>-14.42259348</v>
      </c>
      <c r="K30" s="652">
        <v>502855.30387001735</v>
      </c>
      <c r="L30" s="652">
        <v>409740.86643575667</v>
      </c>
      <c r="M30" s="797">
        <v>0.25696977082384281</v>
      </c>
      <c r="N30" s="652">
        <v>582.31850361200839</v>
      </c>
      <c r="O30" s="652">
        <v>231.17089649988293</v>
      </c>
      <c r="P30" s="652">
        <v>46.252546875341665</v>
      </c>
      <c r="Q30" s="652">
        <v>111.42050222373065</v>
      </c>
      <c r="R30" s="652">
        <v>3.9924973430853599</v>
      </c>
    </row>
    <row r="31" spans="1:18">
      <c r="A31" s="526">
        <v>23</v>
      </c>
      <c r="B31" s="701" t="s">
        <v>1464</v>
      </c>
      <c r="C31" s="652">
        <v>1345.0160731896779</v>
      </c>
      <c r="D31" s="652">
        <v>0</v>
      </c>
      <c r="E31" s="652">
        <v>187.11902690014693</v>
      </c>
      <c r="F31" s="652">
        <v>187.69252226663355</v>
      </c>
      <c r="G31" s="652">
        <v>6.9048672596113914</v>
      </c>
      <c r="H31" s="652">
        <v>-17.322372550000001</v>
      </c>
      <c r="I31" s="652">
        <v>-11.016163519999999</v>
      </c>
      <c r="J31" s="652">
        <v>-4.6393054800000009</v>
      </c>
      <c r="K31" s="652">
        <v>1621136.2335277707</v>
      </c>
      <c r="L31" s="652">
        <v>552229.59763506206</v>
      </c>
      <c r="M31" s="797">
        <v>0.45413516757811606</v>
      </c>
      <c r="N31" s="652">
        <v>708.32453000558075</v>
      </c>
      <c r="O31" s="652">
        <v>458.55300687873273</v>
      </c>
      <c r="P31" s="652">
        <v>36.918541326909491</v>
      </c>
      <c r="Q31" s="652">
        <v>141.21999497845496</v>
      </c>
      <c r="R31" s="652">
        <v>4.8631480703591699</v>
      </c>
    </row>
    <row r="32" spans="1:18">
      <c r="A32" s="526">
        <v>24</v>
      </c>
      <c r="B32" s="701" t="s">
        <v>1465</v>
      </c>
      <c r="C32" s="652">
        <v>1017.4233779109996</v>
      </c>
      <c r="D32" s="652">
        <v>0</v>
      </c>
      <c r="E32" s="652">
        <v>129.71208842002241</v>
      </c>
      <c r="F32" s="652">
        <v>127.52568681042246</v>
      </c>
      <c r="G32" s="652">
        <v>70.077151472146099</v>
      </c>
      <c r="H32" s="652">
        <v>-12.40857651</v>
      </c>
      <c r="I32" s="652">
        <v>-0.89204656999999998</v>
      </c>
      <c r="J32" s="652">
        <v>-10.755183839999999</v>
      </c>
      <c r="K32" s="652">
        <v>1058215.9727222687</v>
      </c>
      <c r="L32" s="652">
        <v>577902.60958516493</v>
      </c>
      <c r="M32" s="797">
        <v>0.40519423895164275</v>
      </c>
      <c r="N32" s="652">
        <v>590.00080709936583</v>
      </c>
      <c r="O32" s="652">
        <v>78.521649692145658</v>
      </c>
      <c r="P32" s="652">
        <v>9.6620168377008433</v>
      </c>
      <c r="Q32" s="652">
        <v>339.23890428178726</v>
      </c>
      <c r="R32" s="652">
        <v>2.0340261590551298</v>
      </c>
    </row>
    <row r="33" spans="1:18">
      <c r="A33" s="526">
        <v>25</v>
      </c>
      <c r="B33" s="701" t="s">
        <v>1466</v>
      </c>
      <c r="C33" s="652">
        <v>1716.8683803543008</v>
      </c>
      <c r="D33" s="652">
        <v>0</v>
      </c>
      <c r="E33" s="652">
        <v>0.48303662301386829</v>
      </c>
      <c r="F33" s="652">
        <v>456.28757089250178</v>
      </c>
      <c r="G33" s="652">
        <v>76.463739864265918</v>
      </c>
      <c r="H33" s="652">
        <v>-68.573507680000006</v>
      </c>
      <c r="I33" s="652">
        <v>-20.304312020000001</v>
      </c>
      <c r="J33" s="652">
        <v>-45.497467319999998</v>
      </c>
      <c r="K33" s="652">
        <v>967411.89958916162</v>
      </c>
      <c r="L33" s="652">
        <v>788979.5921297915</v>
      </c>
      <c r="M33" s="797">
        <v>8.9747747918533377E-2</v>
      </c>
      <c r="N33" s="652">
        <v>917.74231140566849</v>
      </c>
      <c r="O33" s="652">
        <v>317.10495286755878</v>
      </c>
      <c r="P33" s="652">
        <v>184.99225912295245</v>
      </c>
      <c r="Q33" s="652">
        <v>297.02885695812103</v>
      </c>
      <c r="R33" s="652">
        <v>5.2833816856901992</v>
      </c>
    </row>
    <row r="34" spans="1:18">
      <c r="A34" s="526">
        <v>26</v>
      </c>
      <c r="B34" s="701" t="s">
        <v>1467</v>
      </c>
      <c r="C34" s="652">
        <v>949.44591890741151</v>
      </c>
      <c r="D34" s="652">
        <v>0</v>
      </c>
      <c r="E34" s="652">
        <v>1.2331953989084781</v>
      </c>
      <c r="F34" s="652">
        <v>71.827163779656601</v>
      </c>
      <c r="G34" s="652">
        <v>27.49783486045088</v>
      </c>
      <c r="H34" s="652">
        <v>-7.8920307800000007</v>
      </c>
      <c r="I34" s="652">
        <v>-1.7695348500000001</v>
      </c>
      <c r="J34" s="652">
        <v>-4.7751854000000007</v>
      </c>
      <c r="K34" s="652">
        <v>289278.63932555658</v>
      </c>
      <c r="L34" s="652">
        <v>243768.3845020429</v>
      </c>
      <c r="M34" s="797">
        <v>0.34556580922233382</v>
      </c>
      <c r="N34" s="652">
        <v>424.38425671053557</v>
      </c>
      <c r="O34" s="652">
        <v>380.02879506006639</v>
      </c>
      <c r="P34" s="652">
        <v>17.002972394297</v>
      </c>
      <c r="Q34" s="652">
        <v>128.02989474251248</v>
      </c>
      <c r="R34" s="652">
        <v>4.6132897510747002</v>
      </c>
    </row>
    <row r="35" spans="1:18">
      <c r="A35" s="526">
        <v>27</v>
      </c>
      <c r="B35" s="701" t="s">
        <v>1468</v>
      </c>
      <c r="C35" s="652">
        <v>691.6484832288362</v>
      </c>
      <c r="D35" s="652">
        <v>0</v>
      </c>
      <c r="E35" s="652">
        <v>1.0029090803991001</v>
      </c>
      <c r="F35" s="652">
        <v>111.6837335512011</v>
      </c>
      <c r="G35" s="652">
        <v>19.845221175633238</v>
      </c>
      <c r="H35" s="652">
        <v>-19.71581359</v>
      </c>
      <c r="I35" s="652">
        <v>-5.8493326100000003</v>
      </c>
      <c r="J35" s="652">
        <v>-12.97125949</v>
      </c>
      <c r="K35" s="652">
        <v>553191.93412728305</v>
      </c>
      <c r="L35" s="652">
        <v>511987.54919618415</v>
      </c>
      <c r="M35" s="797">
        <v>0.14831913083280193</v>
      </c>
      <c r="N35" s="652">
        <v>407.02151443677457</v>
      </c>
      <c r="O35" s="652">
        <v>125.37939003500152</v>
      </c>
      <c r="P35" s="652">
        <v>33.433948272250497</v>
      </c>
      <c r="Q35" s="652">
        <v>125.81363048480958</v>
      </c>
      <c r="R35" s="652">
        <v>3.9370332234626799</v>
      </c>
    </row>
    <row r="36" spans="1:18">
      <c r="A36" s="526">
        <v>28</v>
      </c>
      <c r="B36" s="701" t="s">
        <v>1469</v>
      </c>
      <c r="C36" s="652">
        <v>1864.3957935215922</v>
      </c>
      <c r="D36" s="652">
        <v>0</v>
      </c>
      <c r="E36" s="652">
        <v>27.068444927483998</v>
      </c>
      <c r="F36" s="652">
        <v>238.26541500489861</v>
      </c>
      <c r="G36" s="652">
        <v>42.926027837538065</v>
      </c>
      <c r="H36" s="652">
        <v>-34.620466649999997</v>
      </c>
      <c r="I36" s="652">
        <v>-10.516659880000001</v>
      </c>
      <c r="J36" s="652">
        <v>-21.907732059999997</v>
      </c>
      <c r="K36" s="652">
        <v>1843697.1361766555</v>
      </c>
      <c r="L36" s="652">
        <v>1610617.2630821355</v>
      </c>
      <c r="M36" s="797">
        <v>0.19488812023420798</v>
      </c>
      <c r="N36" s="652">
        <v>1272.8607950532905</v>
      </c>
      <c r="O36" s="652">
        <v>226.6448613656151</v>
      </c>
      <c r="P36" s="652">
        <v>67.420708769279798</v>
      </c>
      <c r="Q36" s="652">
        <v>297.46942833340654</v>
      </c>
      <c r="R36" s="652">
        <v>3.2258476470435</v>
      </c>
    </row>
    <row r="37" spans="1:18">
      <c r="A37" s="526">
        <v>29</v>
      </c>
      <c r="B37" s="701" t="s">
        <v>1470</v>
      </c>
      <c r="C37" s="652">
        <v>2324.7862934709046</v>
      </c>
      <c r="D37" s="652">
        <v>0</v>
      </c>
      <c r="E37" s="652">
        <v>61.143072094598914</v>
      </c>
      <c r="F37" s="652">
        <v>572.88218560948883</v>
      </c>
      <c r="G37" s="652">
        <v>65.960678871671902</v>
      </c>
      <c r="H37" s="652">
        <v>-50.002108960000001</v>
      </c>
      <c r="I37" s="652">
        <v>-18.142060180000001</v>
      </c>
      <c r="J37" s="652">
        <v>-29.593710680000001</v>
      </c>
      <c r="K37" s="652">
        <v>1652569.4054636979</v>
      </c>
      <c r="L37" s="652">
        <v>1556074.2230764283</v>
      </c>
      <c r="M37" s="797">
        <v>0.341136471210299</v>
      </c>
      <c r="N37" s="652">
        <v>1522.3433820172288</v>
      </c>
      <c r="O37" s="652">
        <v>346.5774498488658</v>
      </c>
      <c r="P37" s="652">
        <v>18.576811832811003</v>
      </c>
      <c r="Q37" s="652">
        <v>437.28864977199902</v>
      </c>
      <c r="R37" s="652">
        <v>3.36086972589219</v>
      </c>
    </row>
    <row r="38" spans="1:18">
      <c r="A38" s="526">
        <v>30</v>
      </c>
      <c r="B38" s="701" t="s">
        <v>1471</v>
      </c>
      <c r="C38" s="652">
        <v>716.01224747739082</v>
      </c>
      <c r="D38" s="652">
        <v>0</v>
      </c>
      <c r="E38" s="652">
        <v>71.122709592583377</v>
      </c>
      <c r="F38" s="652">
        <v>136.93207769589631</v>
      </c>
      <c r="G38" s="652">
        <v>6.9274394760508899</v>
      </c>
      <c r="H38" s="652">
        <v>-9.004488910000001</v>
      </c>
      <c r="I38" s="652">
        <v>-4.64199801</v>
      </c>
      <c r="J38" s="652">
        <v>-3.3965176499999998</v>
      </c>
      <c r="K38" s="652">
        <v>266725.98559714906</v>
      </c>
      <c r="L38" s="652">
        <v>242372.459730709</v>
      </c>
      <c r="M38" s="797">
        <v>0.35619011898458747</v>
      </c>
      <c r="N38" s="652">
        <v>446.07064460928751</v>
      </c>
      <c r="O38" s="652">
        <v>16.604112564446201</v>
      </c>
      <c r="P38" s="652">
        <v>8.0943210228299609</v>
      </c>
      <c r="Q38" s="652">
        <v>245.24316928082703</v>
      </c>
      <c r="R38" s="652">
        <v>2.2183233988518398</v>
      </c>
    </row>
    <row r="39" spans="1:18">
      <c r="A39" s="526">
        <v>31</v>
      </c>
      <c r="B39" s="701" t="s">
        <v>1472</v>
      </c>
      <c r="C39" s="652">
        <v>289.54640101029389</v>
      </c>
      <c r="D39" s="652">
        <v>0</v>
      </c>
      <c r="E39" s="652">
        <v>0</v>
      </c>
      <c r="F39" s="652">
        <v>74.61237633647832</v>
      </c>
      <c r="G39" s="652">
        <v>26.31173830950079</v>
      </c>
      <c r="H39" s="652">
        <v>-12.78697566</v>
      </c>
      <c r="I39" s="652">
        <v>-3.6946674599999998</v>
      </c>
      <c r="J39" s="652">
        <v>-8.4047694600000007</v>
      </c>
      <c r="K39" s="652">
        <v>116270.49080014626</v>
      </c>
      <c r="L39" s="652">
        <v>92570.42619699522</v>
      </c>
      <c r="M39" s="797">
        <v>6.009673005419968E-2</v>
      </c>
      <c r="N39" s="652">
        <v>155.89405502413911</v>
      </c>
      <c r="O39" s="652">
        <v>71.226935761603741</v>
      </c>
      <c r="P39" s="652">
        <v>35.580042023844371</v>
      </c>
      <c r="Q39" s="652">
        <v>26.845368200706691</v>
      </c>
      <c r="R39" s="652">
        <v>4.9915390632854795</v>
      </c>
    </row>
    <row r="40" spans="1:18">
      <c r="A40" s="526">
        <v>32</v>
      </c>
      <c r="B40" s="701" t="s">
        <v>1474</v>
      </c>
      <c r="C40" s="652">
        <v>318.59086226638942</v>
      </c>
      <c r="D40" s="652">
        <v>0</v>
      </c>
      <c r="E40" s="652">
        <v>2.5641630299999996E-4</v>
      </c>
      <c r="F40" s="652">
        <v>72.27727669576042</v>
      </c>
      <c r="G40" s="652">
        <v>25.641799214472599</v>
      </c>
      <c r="H40" s="652">
        <v>-11.16060772</v>
      </c>
      <c r="I40" s="652">
        <v>-3.12893475</v>
      </c>
      <c r="J40" s="652">
        <v>-7.4196992399999999</v>
      </c>
      <c r="K40" s="652">
        <v>82339.856258293119</v>
      </c>
      <c r="L40" s="652">
        <v>66670.547950194552</v>
      </c>
      <c r="M40" s="797">
        <v>0.30882340783230233</v>
      </c>
      <c r="N40" s="652">
        <v>212.56657230981256</v>
      </c>
      <c r="O40" s="652">
        <v>50.834586277348137</v>
      </c>
      <c r="P40" s="652">
        <v>14.55763443566712</v>
      </c>
      <c r="Q40" s="652">
        <v>40.632069243561588</v>
      </c>
      <c r="R40" s="652">
        <v>3.9145251703112298</v>
      </c>
    </row>
    <row r="41" spans="1:18">
      <c r="A41" s="526">
        <v>33</v>
      </c>
      <c r="B41" s="701" t="s">
        <v>1473</v>
      </c>
      <c r="C41" s="652">
        <v>265.10358241571913</v>
      </c>
      <c r="D41" s="652">
        <v>0</v>
      </c>
      <c r="E41" s="652">
        <v>0.18060301320857083</v>
      </c>
      <c r="F41" s="652">
        <v>78.846548426953618</v>
      </c>
      <c r="G41" s="652">
        <v>20.946767154792735</v>
      </c>
      <c r="H41" s="652">
        <v>-20.710690969999998</v>
      </c>
      <c r="I41" s="652">
        <v>-1.7757155900000001</v>
      </c>
      <c r="J41" s="652">
        <v>-17.896443699999999</v>
      </c>
      <c r="K41" s="652">
        <v>127873.67174973946</v>
      </c>
      <c r="L41" s="652">
        <v>113099.12634208269</v>
      </c>
      <c r="M41" s="797">
        <v>6.8412075669705488E-3</v>
      </c>
      <c r="N41" s="652">
        <v>126.8230392890032</v>
      </c>
      <c r="O41" s="652">
        <v>44.008663250903787</v>
      </c>
      <c r="P41" s="652">
        <v>33.548019001341054</v>
      </c>
      <c r="Q41" s="652">
        <v>60.7238608744711</v>
      </c>
      <c r="R41" s="652">
        <v>5.2770950549201103</v>
      </c>
    </row>
    <row r="42" spans="1:18">
      <c r="A42" s="526">
        <v>34</v>
      </c>
      <c r="B42" s="700" t="s">
        <v>1475</v>
      </c>
      <c r="C42" s="652">
        <v>4824.4828742557384</v>
      </c>
      <c r="D42" s="652">
        <v>0</v>
      </c>
      <c r="E42" s="652">
        <v>522.90718244292304</v>
      </c>
      <c r="F42" s="652">
        <v>520.95255404459158</v>
      </c>
      <c r="G42" s="652">
        <v>24.648928592056439</v>
      </c>
      <c r="H42" s="652">
        <v>-50.500408089999993</v>
      </c>
      <c r="I42" s="652">
        <v>-22.641222090000003</v>
      </c>
      <c r="J42" s="652">
        <v>-13.222825279999999</v>
      </c>
      <c r="K42" s="652">
        <v>2303727.9681160673</v>
      </c>
      <c r="L42" s="652">
        <v>-1.0000000000000001E-11</v>
      </c>
      <c r="M42" s="797">
        <v>0.62280999435720941</v>
      </c>
      <c r="N42" s="652">
        <v>2361.779984473787</v>
      </c>
      <c r="O42" s="652">
        <v>928.61383500924137</v>
      </c>
      <c r="P42" s="652">
        <v>1196.7393397100632</v>
      </c>
      <c r="Q42" s="652">
        <v>337.34971506264674</v>
      </c>
      <c r="R42" s="652">
        <v>6.7384925225242798</v>
      </c>
    </row>
    <row r="43" spans="1:18">
      <c r="A43" s="526">
        <v>35</v>
      </c>
      <c r="B43" s="702" t="s">
        <v>1476</v>
      </c>
      <c r="C43" s="652">
        <v>4094.2849998414649</v>
      </c>
      <c r="D43" s="652">
        <v>0</v>
      </c>
      <c r="E43" s="652">
        <v>431.76019311907055</v>
      </c>
      <c r="F43" s="652">
        <v>471.33236688468196</v>
      </c>
      <c r="G43" s="652">
        <v>11.266657739863451</v>
      </c>
      <c r="H43" s="652">
        <v>-34.348873240000003</v>
      </c>
      <c r="I43" s="652">
        <v>-19.913028420000003</v>
      </c>
      <c r="J43" s="652">
        <v>-3.26906564</v>
      </c>
      <c r="K43" s="652">
        <v>1228879.5234168135</v>
      </c>
      <c r="L43" s="652">
        <v>-1.0000000000000001E-11</v>
      </c>
      <c r="M43" s="797">
        <v>0.66130142589644225</v>
      </c>
      <c r="N43" s="652">
        <v>2012.8262196723128</v>
      </c>
      <c r="O43" s="652">
        <v>820.99356334675542</v>
      </c>
      <c r="P43" s="652">
        <v>978.85106929518111</v>
      </c>
      <c r="Q43" s="652">
        <v>281.61414752721549</v>
      </c>
      <c r="R43" s="652">
        <v>6.5937889042750895</v>
      </c>
    </row>
    <row r="44" spans="1:18">
      <c r="A44" s="526">
        <v>36</v>
      </c>
      <c r="B44" s="702" t="s">
        <v>1477</v>
      </c>
      <c r="C44" s="652">
        <v>3183.3876440798695</v>
      </c>
      <c r="D44" s="652">
        <v>0</v>
      </c>
      <c r="E44" s="652">
        <v>330.05884515549582</v>
      </c>
      <c r="F44" s="652">
        <v>422.93760349172123</v>
      </c>
      <c r="G44" s="652">
        <v>8.8270039018551198</v>
      </c>
      <c r="H44" s="652">
        <v>-30.809363910000002</v>
      </c>
      <c r="I44" s="652">
        <v>-18.84421571</v>
      </c>
      <c r="J44" s="652">
        <v>-2.74652845</v>
      </c>
      <c r="K44" s="652">
        <v>965532.90712140664</v>
      </c>
      <c r="L44" s="652">
        <v>1.0000000000000001E-11</v>
      </c>
      <c r="M44" s="797">
        <v>0.64426971007038547</v>
      </c>
      <c r="N44" s="652">
        <v>1258.1639448257806</v>
      </c>
      <c r="O44" s="652">
        <v>766.4042591298728</v>
      </c>
      <c r="P44" s="652">
        <v>947.4358444488247</v>
      </c>
      <c r="Q44" s="652">
        <v>211.38359567539112</v>
      </c>
      <c r="R44" s="652">
        <v>7.6179407984154199</v>
      </c>
    </row>
    <row r="45" spans="1:18">
      <c r="A45" s="526">
        <v>37</v>
      </c>
      <c r="B45" s="702" t="s">
        <v>1478</v>
      </c>
      <c r="C45" s="652">
        <v>195.15997622088148</v>
      </c>
      <c r="D45" s="652">
        <v>0</v>
      </c>
      <c r="E45" s="652">
        <v>21.649488324680178</v>
      </c>
      <c r="F45" s="652">
        <v>10.121847540498804</v>
      </c>
      <c r="G45" s="652">
        <v>0.85978682962221609</v>
      </c>
      <c r="H45" s="652">
        <v>-2.1000932000000003</v>
      </c>
      <c r="I45" s="652">
        <v>-0.30249278000000002</v>
      </c>
      <c r="J45" s="652">
        <v>-0.58336452000000005</v>
      </c>
      <c r="K45" s="652">
        <v>57231.326024608439</v>
      </c>
      <c r="L45" s="652">
        <v>0</v>
      </c>
      <c r="M45" s="797">
        <v>0.75823361489127317</v>
      </c>
      <c r="N45" s="652">
        <v>153.46411772648409</v>
      </c>
      <c r="O45" s="652">
        <v>5.869339393350284</v>
      </c>
      <c r="P45" s="652">
        <v>20.915563729999999</v>
      </c>
      <c r="Q45" s="652">
        <v>14.910955371047066</v>
      </c>
      <c r="R45" s="652">
        <v>3.2028181150877195</v>
      </c>
    </row>
    <row r="46" spans="1:18">
      <c r="A46" s="526">
        <v>38</v>
      </c>
      <c r="B46" s="702" t="s">
        <v>1479</v>
      </c>
      <c r="C46" s="652">
        <v>535.0378981933917</v>
      </c>
      <c r="D46" s="652">
        <v>0</v>
      </c>
      <c r="E46" s="652">
        <v>19.383550734384908</v>
      </c>
      <c r="F46" s="652">
        <v>39.4983396194108</v>
      </c>
      <c r="G46" s="652">
        <v>12.522484022570769</v>
      </c>
      <c r="H46" s="652">
        <v>-14.051441650000001</v>
      </c>
      <c r="I46" s="652">
        <v>-2.4257008900000003</v>
      </c>
      <c r="J46" s="652">
        <v>-9.3703951199999995</v>
      </c>
      <c r="K46" s="652">
        <v>1017617.1186746457</v>
      </c>
      <c r="L46" s="652">
        <v>0</v>
      </c>
      <c r="M46" s="797">
        <v>0.28133553790237381</v>
      </c>
      <c r="N46" s="652">
        <v>195.48964707498982</v>
      </c>
      <c r="O46" s="652">
        <v>101.75093226913577</v>
      </c>
      <c r="P46" s="652">
        <v>196.97270668488198</v>
      </c>
      <c r="Q46" s="652">
        <v>40.824612164384156</v>
      </c>
      <c r="R46" s="652">
        <v>9.4583410583298981</v>
      </c>
    </row>
    <row r="47" spans="1:18">
      <c r="A47" s="526">
        <v>39</v>
      </c>
      <c r="B47" s="700" t="s">
        <v>1480</v>
      </c>
      <c r="C47" s="652">
        <v>813.59964903055129</v>
      </c>
      <c r="D47" s="652">
        <v>0</v>
      </c>
      <c r="E47" s="652">
        <v>0.54596684638483761</v>
      </c>
      <c r="F47" s="652">
        <v>88.04652147949399</v>
      </c>
      <c r="G47" s="652">
        <v>6.0090369674422508</v>
      </c>
      <c r="H47" s="652">
        <v>-20.120531600000003</v>
      </c>
      <c r="I47" s="652">
        <v>-13.78906057</v>
      </c>
      <c r="J47" s="652">
        <v>-3.2944997699999998</v>
      </c>
      <c r="K47" s="652">
        <v>437236.99440488813</v>
      </c>
      <c r="L47" s="652">
        <v>0</v>
      </c>
      <c r="M47" s="797">
        <v>0.16849133814383205</v>
      </c>
      <c r="N47" s="652">
        <v>318.9347110103094</v>
      </c>
      <c r="O47" s="652">
        <v>219.55258432201532</v>
      </c>
      <c r="P47" s="652">
        <v>82.575388870742472</v>
      </c>
      <c r="Q47" s="652">
        <v>192.53696482748416</v>
      </c>
      <c r="R47" s="652">
        <v>8.1515053632593109</v>
      </c>
    </row>
    <row r="48" spans="1:18">
      <c r="A48" s="526">
        <v>40</v>
      </c>
      <c r="B48" s="700" t="s">
        <v>1481</v>
      </c>
      <c r="C48" s="652">
        <v>9707.0110593793252</v>
      </c>
      <c r="D48" s="652">
        <v>0</v>
      </c>
      <c r="E48" s="652">
        <v>15.143059041758468</v>
      </c>
      <c r="F48" s="652">
        <v>2709.0049975278671</v>
      </c>
      <c r="G48" s="652">
        <v>406.23464485851264</v>
      </c>
      <c r="H48" s="652">
        <v>-298.14649206000001</v>
      </c>
      <c r="I48" s="652">
        <v>-78.731542320000003</v>
      </c>
      <c r="J48" s="652">
        <v>-201.70765524000001</v>
      </c>
      <c r="K48" s="652">
        <v>1829259.5480490073</v>
      </c>
      <c r="L48" s="652">
        <v>1530155.2292073097</v>
      </c>
      <c r="M48" s="797">
        <v>1.5327721548837795E-2</v>
      </c>
      <c r="N48" s="652">
        <v>5733.4300220891137</v>
      </c>
      <c r="O48" s="652">
        <v>768.46295479172591</v>
      </c>
      <c r="P48" s="652">
        <v>1357.572336021298</v>
      </c>
      <c r="Q48" s="652">
        <v>1847.5457464771889</v>
      </c>
      <c r="R48" s="652">
        <v>7.60286969400196</v>
      </c>
    </row>
    <row r="49" spans="1:18">
      <c r="A49" s="526">
        <v>41</v>
      </c>
      <c r="B49" s="702" t="s">
        <v>1482</v>
      </c>
      <c r="C49" s="652">
        <v>7677.8811319874558</v>
      </c>
      <c r="D49" s="652">
        <v>0</v>
      </c>
      <c r="E49" s="652">
        <v>0.38594278946228044</v>
      </c>
      <c r="F49" s="652">
        <v>2226.6759452831643</v>
      </c>
      <c r="G49" s="652">
        <v>277.56923927993876</v>
      </c>
      <c r="H49" s="652">
        <v>-192.53365436999999</v>
      </c>
      <c r="I49" s="652">
        <v>-58.057743100000003</v>
      </c>
      <c r="J49" s="652">
        <v>-124.09946475</v>
      </c>
      <c r="K49" s="652">
        <v>804367.31938422436</v>
      </c>
      <c r="L49" s="652">
        <v>654841.782521646</v>
      </c>
      <c r="M49" s="797">
        <v>1.1999791884294966E-2</v>
      </c>
      <c r="N49" s="652">
        <v>4619.1794522162354</v>
      </c>
      <c r="O49" s="652">
        <v>554.34287124263119</v>
      </c>
      <c r="P49" s="652">
        <v>1099.0933394620974</v>
      </c>
      <c r="Q49" s="652">
        <v>1405.2654690664908</v>
      </c>
      <c r="R49" s="652">
        <v>8.0608025777616188</v>
      </c>
    </row>
    <row r="50" spans="1:18">
      <c r="A50" s="526">
        <v>42</v>
      </c>
      <c r="B50" s="702" t="s">
        <v>1483</v>
      </c>
      <c r="C50" s="652">
        <v>602.8378934333939</v>
      </c>
      <c r="D50" s="652">
        <v>0</v>
      </c>
      <c r="E50" s="652">
        <v>14.052182991062971</v>
      </c>
      <c r="F50" s="652">
        <v>146.28533558359874</v>
      </c>
      <c r="G50" s="652">
        <v>51.926127387721593</v>
      </c>
      <c r="H50" s="652">
        <v>-46.33725201</v>
      </c>
      <c r="I50" s="652">
        <v>-4.5838573799999995</v>
      </c>
      <c r="J50" s="652">
        <v>-40.302179340000002</v>
      </c>
      <c r="K50" s="652">
        <v>293086.89748436713</v>
      </c>
      <c r="L50" s="652">
        <v>232947.33057926747</v>
      </c>
      <c r="M50" s="797">
        <v>6.0118284276005927E-2</v>
      </c>
      <c r="N50" s="652">
        <v>396.68809719728148</v>
      </c>
      <c r="O50" s="652">
        <v>40.678603979254795</v>
      </c>
      <c r="P50" s="652">
        <v>56.402352854797314</v>
      </c>
      <c r="Q50" s="652">
        <v>109.06883940206031</v>
      </c>
      <c r="R50" s="652">
        <v>3.6852260678026796</v>
      </c>
    </row>
    <row r="51" spans="1:18">
      <c r="A51" s="526">
        <v>43</v>
      </c>
      <c r="B51" s="702" t="s">
        <v>1484</v>
      </c>
      <c r="C51" s="652">
        <v>1426.2920339584766</v>
      </c>
      <c r="D51" s="652">
        <v>0</v>
      </c>
      <c r="E51" s="652">
        <v>0.70493326123321787</v>
      </c>
      <c r="F51" s="652">
        <v>336.04371666110421</v>
      </c>
      <c r="G51" s="652">
        <v>76.739278190852275</v>
      </c>
      <c r="H51" s="652">
        <v>-59.275585679999999</v>
      </c>
      <c r="I51" s="652">
        <v>-16.089941840000002</v>
      </c>
      <c r="J51" s="652">
        <v>-37.306011149999996</v>
      </c>
      <c r="K51" s="652">
        <v>731805.3311804157</v>
      </c>
      <c r="L51" s="652">
        <v>642366.11610639596</v>
      </c>
      <c r="M51" s="797">
        <v>1.5231673653672279E-2</v>
      </c>
      <c r="N51" s="652">
        <v>717.56247267559593</v>
      </c>
      <c r="O51" s="652">
        <v>173.4414795698398</v>
      </c>
      <c r="P51" s="652">
        <v>202.07664370440307</v>
      </c>
      <c r="Q51" s="652">
        <v>333.21143800863774</v>
      </c>
      <c r="R51" s="652">
        <v>6.2791915874069</v>
      </c>
    </row>
    <row r="52" spans="1:18">
      <c r="A52" s="526">
        <v>44</v>
      </c>
      <c r="B52" s="700" t="s">
        <v>1485</v>
      </c>
      <c r="C52" s="652">
        <v>13281.754148151118</v>
      </c>
      <c r="D52" s="652">
        <v>0</v>
      </c>
      <c r="E52" s="652">
        <v>40.17259870731985</v>
      </c>
      <c r="F52" s="652">
        <v>2779.0012907346331</v>
      </c>
      <c r="G52" s="652">
        <v>420.21770949962428</v>
      </c>
      <c r="H52" s="652">
        <v>-434.53172762999998</v>
      </c>
      <c r="I52" s="652">
        <v>-159.59257334999998</v>
      </c>
      <c r="J52" s="652">
        <v>-236.54806363</v>
      </c>
      <c r="K52" s="652">
        <v>986384.80317563785</v>
      </c>
      <c r="L52" s="652">
        <v>0</v>
      </c>
      <c r="M52" s="797">
        <v>0.18330464022002285</v>
      </c>
      <c r="N52" s="652">
        <v>8379.5581087917526</v>
      </c>
      <c r="O52" s="652">
        <v>1948.5887764541756</v>
      </c>
      <c r="P52" s="652">
        <v>1078.319307044585</v>
      </c>
      <c r="Q52" s="652">
        <v>1875.2879558606041</v>
      </c>
      <c r="R52" s="652">
        <v>4.0540714263135396</v>
      </c>
    </row>
    <row r="53" spans="1:18">
      <c r="A53" s="526">
        <v>45</v>
      </c>
      <c r="B53" s="700" t="s">
        <v>1486</v>
      </c>
      <c r="C53" s="652">
        <v>5171.5126331677329</v>
      </c>
      <c r="D53" s="652">
        <v>0</v>
      </c>
      <c r="E53" s="652">
        <v>108.86358236670492</v>
      </c>
      <c r="F53" s="652">
        <v>790.24240642328118</v>
      </c>
      <c r="G53" s="652">
        <v>95.79841098328383</v>
      </c>
      <c r="H53" s="652">
        <v>-103.40304941999999</v>
      </c>
      <c r="I53" s="652">
        <v>-33.160370529999994</v>
      </c>
      <c r="J53" s="652">
        <v>-54.344680650000001</v>
      </c>
      <c r="K53" s="652">
        <v>1519262.2666595492</v>
      </c>
      <c r="L53" s="652">
        <v>1140869.7791972014</v>
      </c>
      <c r="M53" s="797">
        <v>0.16637140043340065</v>
      </c>
      <c r="N53" s="652">
        <v>2245.1878116682292</v>
      </c>
      <c r="O53" s="652">
        <v>1379.0762341112952</v>
      </c>
      <c r="P53" s="652">
        <v>868.5427063258071</v>
      </c>
      <c r="Q53" s="652">
        <v>678.70588106240177</v>
      </c>
      <c r="R53" s="652">
        <v>6.7936879622658291</v>
      </c>
    </row>
    <row r="54" spans="1:18">
      <c r="A54" s="526">
        <v>46</v>
      </c>
      <c r="B54" s="702" t="s">
        <v>1487</v>
      </c>
      <c r="C54" s="652">
        <v>3076.3568019895915</v>
      </c>
      <c r="D54" s="652">
        <v>0</v>
      </c>
      <c r="E54" s="652">
        <v>29.805966713458648</v>
      </c>
      <c r="F54" s="652">
        <v>548.10743734941229</v>
      </c>
      <c r="G54" s="652">
        <v>64.513770982069929</v>
      </c>
      <c r="H54" s="652">
        <v>-70.424552689999999</v>
      </c>
      <c r="I54" s="652">
        <v>-26.07831865</v>
      </c>
      <c r="J54" s="652">
        <v>-33.173222379999999</v>
      </c>
      <c r="K54" s="652">
        <v>591091.11839807697</v>
      </c>
      <c r="L54" s="652">
        <v>437678.95127262158</v>
      </c>
      <c r="M54" s="797">
        <v>0.18767160717164882</v>
      </c>
      <c r="N54" s="652">
        <v>1510.3897761661881</v>
      </c>
      <c r="O54" s="652">
        <v>753.82948365602965</v>
      </c>
      <c r="P54" s="652">
        <v>369.96793769813002</v>
      </c>
      <c r="Q54" s="652">
        <v>442.16960446924384</v>
      </c>
      <c r="R54" s="652">
        <v>5.9948509871706896</v>
      </c>
    </row>
    <row r="55" spans="1:18">
      <c r="A55" s="526">
        <v>47</v>
      </c>
      <c r="B55" s="702" t="s">
        <v>1488</v>
      </c>
      <c r="C55" s="652">
        <v>140.84415007313785</v>
      </c>
      <c r="D55" s="652">
        <v>0</v>
      </c>
      <c r="E55" s="652">
        <v>8.296629067336001</v>
      </c>
      <c r="F55" s="652">
        <v>26.939540802168661</v>
      </c>
      <c r="G55" s="652">
        <v>2.7952637550288877</v>
      </c>
      <c r="H55" s="652">
        <v>-2.7500183000000002</v>
      </c>
      <c r="I55" s="652">
        <v>-1.28431852</v>
      </c>
      <c r="J55" s="652">
        <v>-1.1292797400000001</v>
      </c>
      <c r="K55" s="652">
        <v>64983.944477158708</v>
      </c>
      <c r="L55" s="652">
        <v>19443.696798593108</v>
      </c>
      <c r="M55" s="797">
        <v>0</v>
      </c>
      <c r="N55" s="652">
        <v>82.484038936438665</v>
      </c>
      <c r="O55" s="652">
        <v>54.361732454139904</v>
      </c>
      <c r="P55" s="652">
        <v>1.6366347400000001</v>
      </c>
      <c r="Q55" s="652">
        <v>2.3617439425592774</v>
      </c>
      <c r="R55" s="652">
        <v>5.6514149369975399</v>
      </c>
    </row>
    <row r="56" spans="1:18">
      <c r="A56" s="526">
        <v>48</v>
      </c>
      <c r="B56" s="702" t="s">
        <v>1489</v>
      </c>
      <c r="C56" s="652">
        <v>97.883823094794423</v>
      </c>
      <c r="D56" s="652">
        <v>0</v>
      </c>
      <c r="E56" s="652">
        <v>1.3214340064047507</v>
      </c>
      <c r="F56" s="652">
        <v>4.4705133059526467</v>
      </c>
      <c r="G56" s="652">
        <v>6.1925952218412723</v>
      </c>
      <c r="H56" s="652">
        <v>-1.8053593799999998</v>
      </c>
      <c r="I56" s="652">
        <v>-7.0136089999999998E-2</v>
      </c>
      <c r="J56" s="652">
        <v>-1.5574219499999999</v>
      </c>
      <c r="K56" s="652">
        <v>173531.15909678527</v>
      </c>
      <c r="L56" s="652">
        <v>38782.862119566431</v>
      </c>
      <c r="M56" s="797">
        <v>9.9369732074858566E-2</v>
      </c>
      <c r="N56" s="652">
        <v>73.39664865678769</v>
      </c>
      <c r="O56" s="652">
        <v>3.559160174374</v>
      </c>
      <c r="P56" s="652">
        <v>0.30670684999999998</v>
      </c>
      <c r="Q56" s="652">
        <v>20.621307413632721</v>
      </c>
      <c r="R56" s="652">
        <v>3.7759800063048701</v>
      </c>
    </row>
    <row r="57" spans="1:18">
      <c r="A57" s="526">
        <v>49</v>
      </c>
      <c r="B57" s="702" t="s">
        <v>1490</v>
      </c>
      <c r="C57" s="652">
        <v>1579.0160329185746</v>
      </c>
      <c r="D57" s="652">
        <v>0</v>
      </c>
      <c r="E57" s="652">
        <v>3.8075443045648365</v>
      </c>
      <c r="F57" s="652">
        <v>197.23698287929491</v>
      </c>
      <c r="G57" s="652">
        <v>7.0849067911346024</v>
      </c>
      <c r="H57" s="652">
        <v>-14.345429880000001</v>
      </c>
      <c r="I57" s="652">
        <v>-5.3690443300000004</v>
      </c>
      <c r="J57" s="652">
        <v>-5.1622128299999996</v>
      </c>
      <c r="K57" s="652">
        <v>677031.24104454764</v>
      </c>
      <c r="L57" s="652">
        <v>634921.86145883589</v>
      </c>
      <c r="M57" s="797">
        <v>0.12243576810537364</v>
      </c>
      <c r="N57" s="652">
        <v>329.28950636728388</v>
      </c>
      <c r="O57" s="652">
        <v>565.14502283427748</v>
      </c>
      <c r="P57" s="652">
        <v>494.50483071767701</v>
      </c>
      <c r="Q57" s="652">
        <v>190.07667299933615</v>
      </c>
      <c r="R57" s="652">
        <v>9.2303325230860995</v>
      </c>
    </row>
    <row r="58" spans="1:18">
      <c r="A58" s="526">
        <v>50</v>
      </c>
      <c r="B58" s="702" t="s">
        <v>1491</v>
      </c>
      <c r="C58" s="652">
        <v>277.41182509163491</v>
      </c>
      <c r="D58" s="652">
        <v>0</v>
      </c>
      <c r="E58" s="652">
        <v>65.632008274940688</v>
      </c>
      <c r="F58" s="652">
        <v>13.487932086452677</v>
      </c>
      <c r="G58" s="652">
        <v>15.211874233209146</v>
      </c>
      <c r="H58" s="652">
        <v>-14.077689169999999</v>
      </c>
      <c r="I58" s="652">
        <v>-0.35855293999999999</v>
      </c>
      <c r="J58" s="652">
        <v>-13.322543749999999</v>
      </c>
      <c r="K58" s="652">
        <v>12624.803642980611</v>
      </c>
      <c r="L58" s="652">
        <v>10042.407547584351</v>
      </c>
      <c r="M58" s="797">
        <v>0.25248766740059275</v>
      </c>
      <c r="N58" s="652">
        <v>249.6278415415309</v>
      </c>
      <c r="O58" s="652">
        <v>2.1808349924741233</v>
      </c>
      <c r="P58" s="652">
        <v>2.12659632</v>
      </c>
      <c r="Q58" s="652">
        <v>23.476552237629885</v>
      </c>
      <c r="R58" s="652">
        <v>3.0951552313436395</v>
      </c>
    </row>
    <row r="59" spans="1:18" s="521" customFormat="1">
      <c r="A59" s="526">
        <v>51</v>
      </c>
      <c r="B59" s="525" t="s">
        <v>1492</v>
      </c>
      <c r="C59" s="652">
        <v>4813.6608559298138</v>
      </c>
      <c r="D59" s="652">
        <v>0</v>
      </c>
      <c r="E59" s="652">
        <v>9.7296958148442789E-3</v>
      </c>
      <c r="F59" s="652">
        <v>1835.885412270701</v>
      </c>
      <c r="G59" s="652">
        <v>238.41680701444349</v>
      </c>
      <c r="H59" s="652">
        <v>-174.47320911000003</v>
      </c>
      <c r="I59" s="652">
        <v>-75.587812010000007</v>
      </c>
      <c r="J59" s="652">
        <v>-92.574054849999996</v>
      </c>
      <c r="K59" s="652">
        <v>171277.36815776132</v>
      </c>
      <c r="L59" s="652">
        <v>0</v>
      </c>
      <c r="M59" s="797">
        <v>6.1315489318367687E-2</v>
      </c>
      <c r="N59" s="652">
        <v>1452.0994546195016</v>
      </c>
      <c r="O59" s="652">
        <v>1193.7290816858958</v>
      </c>
      <c r="P59" s="652">
        <v>1478.4355309422042</v>
      </c>
      <c r="Q59" s="652">
        <v>689.39678868221176</v>
      </c>
      <c r="R59" s="652">
        <v>10.17270558157499</v>
      </c>
    </row>
    <row r="60" spans="1:18">
      <c r="A60" s="526">
        <v>52</v>
      </c>
      <c r="B60" s="700" t="s">
        <v>1493</v>
      </c>
      <c r="C60" s="652">
        <v>31794.114209521187</v>
      </c>
      <c r="D60" s="652">
        <v>0</v>
      </c>
      <c r="E60" s="652">
        <v>114.527820174992</v>
      </c>
      <c r="F60" s="652">
        <v>7261.3611345643685</v>
      </c>
      <c r="G60" s="652">
        <v>876.57311731051118</v>
      </c>
      <c r="H60" s="652">
        <v>-548.35390152000002</v>
      </c>
      <c r="I60" s="652">
        <v>-239.13062889</v>
      </c>
      <c r="J60" s="652">
        <v>-248.22574766999998</v>
      </c>
      <c r="K60" s="652">
        <v>776508.44900928542</v>
      </c>
      <c r="L60" s="652">
        <v>0</v>
      </c>
      <c r="M60" s="797">
        <v>2.8802014201053473E-4</v>
      </c>
      <c r="N60" s="652">
        <v>14621.711777671024</v>
      </c>
      <c r="O60" s="652">
        <v>4938.9964875196547</v>
      </c>
      <c r="P60" s="652">
        <v>5377.6993296769397</v>
      </c>
      <c r="Q60" s="652">
        <v>6855.7066146535662</v>
      </c>
      <c r="R60" s="652">
        <v>9.8633189909655989</v>
      </c>
    </row>
    <row r="61" spans="1:18" s="521" customFormat="1">
      <c r="A61" s="526">
        <v>53</v>
      </c>
      <c r="B61" s="22" t="s">
        <v>827</v>
      </c>
      <c r="C61" s="650">
        <f t="shared" ref="C61:J61" si="1">SUM(C62:C63)</f>
        <v>11966.355076075492</v>
      </c>
      <c r="D61" s="650">
        <f t="shared" si="1"/>
        <v>0</v>
      </c>
      <c r="E61" s="650">
        <f t="shared" si="1"/>
        <v>511.46420076553761</v>
      </c>
      <c r="F61" s="650">
        <f t="shared" si="1"/>
        <v>1852.5932961281744</v>
      </c>
      <c r="G61" s="650">
        <f t="shared" si="1"/>
        <v>238.85896191988166</v>
      </c>
      <c r="H61" s="650">
        <f t="shared" si="1"/>
        <v>-218.41759125999999</v>
      </c>
      <c r="I61" s="650">
        <f t="shared" si="1"/>
        <v>-86.069979050000001</v>
      </c>
      <c r="J61" s="650">
        <f t="shared" si="1"/>
        <v>-99.625448709999986</v>
      </c>
      <c r="K61" s="522"/>
      <c r="L61" s="522"/>
      <c r="M61" s="798"/>
      <c r="N61" s="650">
        <f t="shared" ref="N61:Q61" si="2">SUM(N62:N63)</f>
        <v>5874.8543102682606</v>
      </c>
      <c r="O61" s="650">
        <f t="shared" si="2"/>
        <v>2568.086993690692</v>
      </c>
      <c r="P61" s="650">
        <f t="shared" si="2"/>
        <v>1353.1717159836494</v>
      </c>
      <c r="Q61" s="650">
        <f t="shared" si="2"/>
        <v>2170.24205613289</v>
      </c>
      <c r="R61" s="652">
        <v>6.2025333304361094</v>
      </c>
    </row>
    <row r="62" spans="1:18" s="521" customFormat="1">
      <c r="A62" s="526">
        <v>54</v>
      </c>
      <c r="B62" s="525" t="s">
        <v>1494</v>
      </c>
      <c r="C62" s="652">
        <v>459.27418352824168</v>
      </c>
      <c r="D62" s="652">
        <v>0</v>
      </c>
      <c r="E62" s="652">
        <v>437.6951024105108</v>
      </c>
      <c r="F62" s="652">
        <v>83.898600469264409</v>
      </c>
      <c r="G62" s="652">
        <v>9.3656110661924412</v>
      </c>
      <c r="H62" s="652">
        <v>-4.9401950100000001</v>
      </c>
      <c r="I62" s="652">
        <v>-1.0301036600000002</v>
      </c>
      <c r="J62" s="652">
        <v>-2.57574177</v>
      </c>
      <c r="K62" s="523"/>
      <c r="L62" s="523"/>
      <c r="M62" s="799"/>
      <c r="N62" s="652">
        <v>246.68415426403328</v>
      </c>
      <c r="O62" s="652">
        <v>92.353365324738689</v>
      </c>
      <c r="P62" s="652">
        <v>9.5809111149190613</v>
      </c>
      <c r="Q62" s="652">
        <v>110.65575282455065</v>
      </c>
      <c r="R62" s="652">
        <v>4.6108497693201294</v>
      </c>
    </row>
    <row r="63" spans="1:18" s="521" customFormat="1">
      <c r="A63" s="526">
        <v>55</v>
      </c>
      <c r="B63" s="538" t="s">
        <v>1495</v>
      </c>
      <c r="C63" s="652">
        <v>11507.08089254725</v>
      </c>
      <c r="D63" s="652">
        <v>0</v>
      </c>
      <c r="E63" s="652">
        <v>73.769098355026799</v>
      </c>
      <c r="F63" s="652">
        <v>1768.6946956589099</v>
      </c>
      <c r="G63" s="652">
        <v>229.49335085368924</v>
      </c>
      <c r="H63" s="652">
        <v>-213.47739625</v>
      </c>
      <c r="I63" s="652">
        <v>-85.039875390000006</v>
      </c>
      <c r="J63" s="652">
        <v>-97.049706939999993</v>
      </c>
      <c r="K63" s="523"/>
      <c r="L63" s="523"/>
      <c r="M63" s="799"/>
      <c r="N63" s="652">
        <v>5628.1701560042275</v>
      </c>
      <c r="O63" s="652">
        <v>2475.7336283659533</v>
      </c>
      <c r="P63" s="652">
        <v>1343.5908048687304</v>
      </c>
      <c r="Q63" s="652">
        <v>2059.5863033083392</v>
      </c>
      <c r="R63" s="652">
        <v>6.2590602503933797</v>
      </c>
    </row>
    <row r="64" spans="1:18">
      <c r="A64" s="526">
        <v>56</v>
      </c>
      <c r="B64" s="525" t="s">
        <v>525</v>
      </c>
      <c r="C64" s="651">
        <f>C9+C61</f>
        <v>104534.03932231855</v>
      </c>
      <c r="D64" s="651">
        <f t="shared" ref="D64:Q64" si="3">D9+D61</f>
        <v>0</v>
      </c>
      <c r="E64" s="651">
        <f t="shared" si="3"/>
        <v>1805.4464987731894</v>
      </c>
      <c r="F64" s="651">
        <f t="shared" si="3"/>
        <v>21581.854534870836</v>
      </c>
      <c r="G64" s="651">
        <f t="shared" si="3"/>
        <v>3011.4382399528881</v>
      </c>
      <c r="H64" s="651">
        <f t="shared" si="3"/>
        <v>-2343.8783547499997</v>
      </c>
      <c r="I64" s="651">
        <f t="shared" si="3"/>
        <v>-858.43001257000014</v>
      </c>
      <c r="J64" s="651">
        <f t="shared" si="3"/>
        <v>-1247.3677776</v>
      </c>
      <c r="K64" s="651">
        <f t="shared" si="3"/>
        <v>24543284.995548081</v>
      </c>
      <c r="L64" s="651">
        <f t="shared" si="3"/>
        <v>14463692.17895278</v>
      </c>
      <c r="M64" s="800">
        <v>0.16904988738149107</v>
      </c>
      <c r="N64" s="651">
        <f t="shared" si="3"/>
        <v>54113.386185026888</v>
      </c>
      <c r="O64" s="651">
        <f t="shared" si="3"/>
        <v>18549.1662089253</v>
      </c>
      <c r="P64" s="651">
        <f t="shared" si="3"/>
        <v>14016.699364603313</v>
      </c>
      <c r="Q64" s="651">
        <f t="shared" si="3"/>
        <v>17854.78756376306</v>
      </c>
      <c r="R64" s="651">
        <v>7.0201504550098903</v>
      </c>
    </row>
    <row r="65" spans="2:18">
      <c r="B65" s="1043" t="s">
        <v>828</v>
      </c>
      <c r="C65" s="1043"/>
      <c r="D65" s="1043"/>
      <c r="E65" s="1043"/>
      <c r="F65" s="1043"/>
      <c r="G65" s="1043"/>
      <c r="H65" s="1043"/>
      <c r="I65" s="1043"/>
      <c r="J65" s="1043"/>
      <c r="K65" s="1043"/>
      <c r="L65" s="1043"/>
      <c r="M65" s="1043"/>
      <c r="N65" s="1043"/>
      <c r="O65" s="1043"/>
      <c r="P65" s="1043"/>
      <c r="Q65" s="1043"/>
      <c r="R65" s="1043"/>
    </row>
    <row r="66" spans="2:18">
      <c r="B66" s="313"/>
      <c r="C66" s="313"/>
      <c r="D66" s="313"/>
      <c r="E66" s="313"/>
      <c r="F66" s="313"/>
      <c r="G66" s="313"/>
      <c r="H66" s="313"/>
      <c r="I66" s="313"/>
      <c r="J66" s="313"/>
    </row>
    <row r="67" spans="2:18" ht="11.4" customHeight="1">
      <c r="C67" s="527"/>
      <c r="D67" s="527"/>
      <c r="E67" s="527"/>
      <c r="F67" s="527"/>
      <c r="G67" s="527"/>
      <c r="H67" s="527"/>
      <c r="I67" s="527"/>
      <c r="J67" s="527"/>
    </row>
  </sheetData>
  <mergeCells count="10">
    <mergeCell ref="B65:R65"/>
    <mergeCell ref="P7:P8"/>
    <mergeCell ref="Q7:Q8"/>
    <mergeCell ref="R7:R8"/>
    <mergeCell ref="C7:G7"/>
    <mergeCell ref="H7:J7"/>
    <mergeCell ref="K7:L7"/>
    <mergeCell ref="M7:M8"/>
    <mergeCell ref="N7:N8"/>
    <mergeCell ref="O7:O8"/>
  </mergeCells>
  <hyperlinks>
    <hyperlink ref="A1" location="Index!B5" display="&lt;- back" xr:uid="{FB6AA041-C267-452E-B66B-FD181BA5E30C}"/>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71626-8D2F-4182-8A67-51E846F83901}">
  <dimension ref="A1:W24"/>
  <sheetViews>
    <sheetView zoomScale="90" zoomScaleNormal="90" workbookViewId="0"/>
  </sheetViews>
  <sheetFormatPr defaultColWidth="8.88671875" defaultRowHeight="13.8"/>
  <cols>
    <col min="1" max="1" width="5.88671875" style="534" customWidth="1"/>
    <col min="2" max="2" width="83.6640625" style="534" customWidth="1"/>
    <col min="3" max="3" width="11.5546875" style="534" bestFit="1" customWidth="1"/>
    <col min="4" max="4" width="8.88671875" style="534"/>
    <col min="5" max="5" width="9.5546875" style="534" customWidth="1"/>
    <col min="6" max="7" width="8.88671875" style="534"/>
    <col min="8" max="8" width="10.33203125" style="534" customWidth="1"/>
    <col min="9" max="16" width="8.88671875" style="534"/>
    <col min="17" max="17" width="11.109375" style="534" customWidth="1"/>
    <col min="18" max="18" width="27.44140625" style="534" bestFit="1" customWidth="1"/>
    <col min="19" max="19" width="17.6640625" style="534" customWidth="1"/>
    <col min="20" max="16384" width="8.88671875" style="534"/>
  </cols>
  <sheetData>
    <row r="1" spans="1:23" s="303" customFormat="1" ht="13.2">
      <c r="A1" s="38" t="s">
        <v>991</v>
      </c>
      <c r="C1" s="313"/>
      <c r="D1" s="313"/>
    </row>
    <row r="2" spans="1:23" s="303" customFormat="1" ht="13.2">
      <c r="C2" s="313"/>
      <c r="D2" s="313"/>
    </row>
    <row r="3" spans="1:23" s="303" customFormat="1" ht="17.399999999999999">
      <c r="A3" s="587" t="s">
        <v>784</v>
      </c>
      <c r="C3" s="527"/>
      <c r="D3" s="313"/>
      <c r="E3" s="313"/>
      <c r="F3" s="313"/>
      <c r="G3" s="313"/>
      <c r="H3" s="313"/>
      <c r="I3" s="313"/>
      <c r="J3" s="313"/>
      <c r="K3" s="313"/>
      <c r="L3" s="313"/>
      <c r="M3" s="313"/>
      <c r="N3" s="313"/>
      <c r="O3" s="313"/>
      <c r="P3" s="313"/>
      <c r="Q3" s="313"/>
      <c r="R3" s="313"/>
      <c r="S3" s="313"/>
      <c r="T3" s="313"/>
      <c r="U3" s="313"/>
      <c r="V3" s="313"/>
      <c r="W3" s="313"/>
    </row>
    <row r="4" spans="1:23" s="303" customFormat="1" ht="17.399999999999999">
      <c r="A4" s="587"/>
      <c r="C4" s="527"/>
      <c r="D4" s="313"/>
      <c r="E4" s="313"/>
      <c r="F4" s="313"/>
      <c r="G4" s="313"/>
      <c r="H4" s="313"/>
      <c r="I4" s="313"/>
      <c r="J4" s="313"/>
      <c r="K4" s="313"/>
      <c r="L4" s="313"/>
      <c r="M4" s="313"/>
      <c r="N4" s="313"/>
      <c r="O4" s="313"/>
      <c r="P4" s="313"/>
      <c r="Q4" s="313"/>
      <c r="R4" s="313"/>
      <c r="S4" s="313"/>
      <c r="T4" s="313"/>
      <c r="U4" s="313"/>
      <c r="V4" s="313"/>
      <c r="W4" s="313"/>
    </row>
    <row r="5" spans="1:23" s="303" customFormat="1">
      <c r="B5" s="512"/>
      <c r="C5" s="527"/>
      <c r="D5" s="313"/>
      <c r="E5" s="313"/>
      <c r="F5" s="313"/>
      <c r="G5" s="313"/>
      <c r="H5" s="313"/>
      <c r="I5" s="313"/>
      <c r="J5" s="313"/>
      <c r="K5" s="313"/>
      <c r="L5" s="313"/>
      <c r="M5" s="313"/>
      <c r="N5" s="313"/>
      <c r="O5" s="313"/>
      <c r="P5" s="313"/>
      <c r="Q5" s="313"/>
      <c r="R5" s="43" t="s">
        <v>993</v>
      </c>
      <c r="S5" s="313"/>
      <c r="T5" s="313"/>
      <c r="U5" s="313"/>
      <c r="V5" s="313"/>
      <c r="W5" s="313"/>
    </row>
    <row r="6" spans="1:23" s="303" customFormat="1" ht="13.2">
      <c r="C6" s="514" t="s">
        <v>58</v>
      </c>
      <c r="D6" s="514" t="s">
        <v>57</v>
      </c>
      <c r="E6" s="514" t="s">
        <v>56</v>
      </c>
      <c r="F6" s="514" t="s">
        <v>59</v>
      </c>
      <c r="G6" s="514" t="s">
        <v>60</v>
      </c>
      <c r="H6" s="514" t="s">
        <v>107</v>
      </c>
      <c r="I6" s="514" t="s">
        <v>108</v>
      </c>
      <c r="J6" s="514" t="s">
        <v>109</v>
      </c>
      <c r="K6" s="514" t="s">
        <v>196</v>
      </c>
      <c r="L6" s="514" t="s">
        <v>197</v>
      </c>
      <c r="M6" s="514" t="s">
        <v>198</v>
      </c>
      <c r="N6" s="514" t="s">
        <v>199</v>
      </c>
      <c r="O6" s="514" t="s">
        <v>200</v>
      </c>
      <c r="P6" s="514" t="s">
        <v>403</v>
      </c>
      <c r="Q6" s="514" t="s">
        <v>404</v>
      </c>
      <c r="R6" s="514" t="s">
        <v>529</v>
      </c>
    </row>
    <row r="7" spans="1:23" s="303" customFormat="1" ht="24" customHeight="1">
      <c r="B7" s="411" t="s">
        <v>829</v>
      </c>
      <c r="C7" s="951" t="s">
        <v>830</v>
      </c>
      <c r="D7" s="1047"/>
      <c r="E7" s="1047"/>
      <c r="F7" s="1047"/>
      <c r="G7" s="1047"/>
      <c r="H7" s="1047"/>
      <c r="I7" s="1047"/>
      <c r="J7" s="1047"/>
      <c r="K7" s="1047"/>
      <c r="L7" s="1047"/>
      <c r="M7" s="1047"/>
      <c r="N7" s="1047"/>
      <c r="O7" s="1047"/>
      <c r="P7" s="1047"/>
      <c r="Q7" s="1047"/>
      <c r="R7" s="952"/>
      <c r="S7" s="528"/>
    </row>
    <row r="8" spans="1:23" s="303" customFormat="1" ht="24" customHeight="1">
      <c r="B8" s="518"/>
      <c r="C8" s="529"/>
      <c r="D8" s="948" t="s">
        <v>831</v>
      </c>
      <c r="E8" s="949"/>
      <c r="F8" s="949"/>
      <c r="G8" s="949"/>
      <c r="H8" s="949"/>
      <c r="I8" s="949"/>
      <c r="J8" s="948" t="s">
        <v>832</v>
      </c>
      <c r="K8" s="949"/>
      <c r="L8" s="949"/>
      <c r="M8" s="949"/>
      <c r="N8" s="949"/>
      <c r="O8" s="949"/>
      <c r="P8" s="950"/>
      <c r="Q8" s="951" t="s">
        <v>833</v>
      </c>
      <c r="R8" s="952"/>
      <c r="S8" s="528"/>
    </row>
    <row r="9" spans="1:23" s="303" customFormat="1" ht="43.65" customHeight="1">
      <c r="B9" s="530"/>
      <c r="C9" s="317"/>
      <c r="D9" s="20" t="s">
        <v>834</v>
      </c>
      <c r="E9" s="20" t="s">
        <v>835</v>
      </c>
      <c r="F9" s="20" t="s">
        <v>836</v>
      </c>
      <c r="G9" s="20" t="s">
        <v>837</v>
      </c>
      <c r="H9" s="20" t="s">
        <v>838</v>
      </c>
      <c r="I9" s="20" t="s">
        <v>839</v>
      </c>
      <c r="J9" s="317" t="s">
        <v>840</v>
      </c>
      <c r="K9" s="317" t="s">
        <v>841</v>
      </c>
      <c r="L9" s="317" t="s">
        <v>842</v>
      </c>
      <c r="M9" s="317" t="s">
        <v>843</v>
      </c>
      <c r="N9" s="317" t="s">
        <v>844</v>
      </c>
      <c r="O9" s="317" t="s">
        <v>845</v>
      </c>
      <c r="P9" s="317" t="s">
        <v>846</v>
      </c>
      <c r="Q9" s="530"/>
      <c r="R9" s="395" t="s">
        <v>847</v>
      </c>
      <c r="S9" s="653" t="s">
        <v>1419</v>
      </c>
    </row>
    <row r="10" spans="1:23" s="303" customFormat="1" ht="13.2">
      <c r="A10" s="514">
        <v>1</v>
      </c>
      <c r="B10" s="531" t="s">
        <v>848</v>
      </c>
      <c r="C10" s="658">
        <f>C11+C12+C13</f>
        <v>126790.53450220989</v>
      </c>
      <c r="D10" s="658">
        <f t="shared" ref="D10:Q10" si="0">D11+D12+D13</f>
        <v>28851.228244486163</v>
      </c>
      <c r="E10" s="658">
        <f t="shared" si="0"/>
        <v>64704.467418627028</v>
      </c>
      <c r="F10" s="658">
        <f t="shared" si="0"/>
        <v>19559.498759274153</v>
      </c>
      <c r="G10" s="658">
        <f t="shared" si="0"/>
        <v>5197.3128504539154</v>
      </c>
      <c r="H10" s="658">
        <f t="shared" si="0"/>
        <v>3633.1413510722718</v>
      </c>
      <c r="I10" s="658">
        <f t="shared" si="0"/>
        <v>1299.3367233226495</v>
      </c>
      <c r="J10" s="658">
        <f t="shared" si="0"/>
        <v>9961.5816484345105</v>
      </c>
      <c r="K10" s="658">
        <f t="shared" si="0"/>
        <v>10451.856423568091</v>
      </c>
      <c r="L10" s="658">
        <f t="shared" si="0"/>
        <v>5180.5872078792318</v>
      </c>
      <c r="M10" s="658">
        <f t="shared" si="0"/>
        <v>2425.1739845269467</v>
      </c>
      <c r="N10" s="658">
        <f t="shared" si="0"/>
        <v>1247.9981389611398</v>
      </c>
      <c r="O10" s="658">
        <f t="shared" si="0"/>
        <v>832.36296301214884</v>
      </c>
      <c r="P10" s="658">
        <f t="shared" si="0"/>
        <v>1097.5260236521228</v>
      </c>
      <c r="Q10" s="658">
        <f t="shared" si="0"/>
        <v>95542.132635595684</v>
      </c>
      <c r="R10" s="694">
        <f>1-(C10-SUM(D10:I10))/Q10</f>
        <v>0.96289020291710803</v>
      </c>
      <c r="S10" s="654">
        <f t="shared" ref="S10:S19" si="1">C10-SUM(D10:I10)</f>
        <v>3545.5491549737053</v>
      </c>
    </row>
    <row r="11" spans="1:23" s="303" customFormat="1" ht="13.2">
      <c r="A11" s="514">
        <v>2</v>
      </c>
      <c r="B11" s="532" t="s">
        <v>849</v>
      </c>
      <c r="C11" s="662">
        <v>37073.000510687903</v>
      </c>
      <c r="D11" s="662">
        <v>12030.044044312765</v>
      </c>
      <c r="E11" s="662">
        <v>13039.447609551355</v>
      </c>
      <c r="F11" s="662">
        <v>8148.0515293883554</v>
      </c>
      <c r="G11" s="662">
        <v>1888.3743301518455</v>
      </c>
      <c r="H11" s="662">
        <v>296.25024119460903</v>
      </c>
      <c r="I11" s="662">
        <v>686.10786152382343</v>
      </c>
      <c r="J11" s="662">
        <v>2667.6763227109082</v>
      </c>
      <c r="K11" s="662">
        <v>3021.1517148798862</v>
      </c>
      <c r="L11" s="662">
        <v>2733.1779809902</v>
      </c>
      <c r="M11" s="662">
        <v>1381.1119610716946</v>
      </c>
      <c r="N11" s="662">
        <v>593.58475868088078</v>
      </c>
      <c r="O11" s="662">
        <v>385.41205137567852</v>
      </c>
      <c r="P11" s="662">
        <v>260.442460201335</v>
      </c>
      <c r="Q11" s="662">
        <v>26030.44326077732</v>
      </c>
      <c r="R11" s="695">
        <f>1-(C11-SUM(D11:I11))/Q11</f>
        <v>0.96217026023337338</v>
      </c>
      <c r="S11" s="655">
        <f>C11-SUM(D11:I11)</f>
        <v>984.7248945651445</v>
      </c>
    </row>
    <row r="12" spans="1:23" s="303" customFormat="1" ht="13.2">
      <c r="A12" s="514">
        <v>3</v>
      </c>
      <c r="B12" s="532" t="s">
        <v>850</v>
      </c>
      <c r="C12" s="662">
        <v>89666.218514941982</v>
      </c>
      <c r="D12" s="662">
        <v>16821.184200173397</v>
      </c>
      <c r="E12" s="662">
        <v>51665.019809075675</v>
      </c>
      <c r="F12" s="662">
        <v>11411.447229885796</v>
      </c>
      <c r="G12" s="662">
        <v>3308.9385203020697</v>
      </c>
      <c r="H12" s="662">
        <v>3336.891109877663</v>
      </c>
      <c r="I12" s="662">
        <v>613.22886179882607</v>
      </c>
      <c r="J12" s="662">
        <v>7293.9053257236028</v>
      </c>
      <c r="K12" s="662">
        <v>7430.7047086882058</v>
      </c>
      <c r="L12" s="662">
        <v>2447.4092268890317</v>
      </c>
      <c r="M12" s="662">
        <v>1044.0620234552523</v>
      </c>
      <c r="N12" s="662">
        <v>654.41338028025893</v>
      </c>
      <c r="O12" s="662">
        <v>446.95091163647038</v>
      </c>
      <c r="P12" s="662">
        <v>837.08356345078789</v>
      </c>
      <c r="Q12" s="662">
        <v>69511.689374818365</v>
      </c>
      <c r="R12" s="695">
        <f t="shared" ref="R12:R17" si="2">1-(C12-SUM(D12:I12))/Q12</f>
        <v>0.96389803202311952</v>
      </c>
      <c r="S12" s="655">
        <f t="shared" si="1"/>
        <v>2509.5087838285544</v>
      </c>
    </row>
    <row r="13" spans="1:23" s="303" customFormat="1" ht="13.2">
      <c r="A13" s="514">
        <v>4</v>
      </c>
      <c r="B13" s="532" t="s">
        <v>851</v>
      </c>
      <c r="C13" s="662">
        <v>51.315476579999995</v>
      </c>
      <c r="D13" s="662">
        <v>0</v>
      </c>
      <c r="E13" s="662">
        <v>0</v>
      </c>
      <c r="F13" s="662">
        <v>0</v>
      </c>
      <c r="G13" s="662">
        <v>0</v>
      </c>
      <c r="H13" s="662">
        <v>0</v>
      </c>
      <c r="I13" s="662">
        <v>0</v>
      </c>
      <c r="J13" s="662">
        <v>0</v>
      </c>
      <c r="K13" s="662">
        <v>0</v>
      </c>
      <c r="L13" s="662">
        <v>0</v>
      </c>
      <c r="M13" s="662">
        <v>0</v>
      </c>
      <c r="N13" s="662">
        <v>0</v>
      </c>
      <c r="O13" s="662">
        <v>0</v>
      </c>
      <c r="P13" s="662">
        <v>0</v>
      </c>
      <c r="Q13" s="662">
        <v>0</v>
      </c>
      <c r="R13" s="695">
        <v>0</v>
      </c>
      <c r="S13" s="655">
        <f t="shared" si="1"/>
        <v>51.315476579999995</v>
      </c>
    </row>
    <row r="14" spans="1:23" s="303" customFormat="1" ht="13.2">
      <c r="A14" s="514">
        <v>5</v>
      </c>
      <c r="B14" s="533" t="s">
        <v>852</v>
      </c>
      <c r="C14" s="662">
        <v>96745.771552766004</v>
      </c>
      <c r="D14" s="662">
        <v>18301.952696298082</v>
      </c>
      <c r="E14" s="662">
        <v>54439.065370706965</v>
      </c>
      <c r="F14" s="662">
        <v>16161.427624053158</v>
      </c>
      <c r="G14" s="662">
        <v>3858.9995811838053</v>
      </c>
      <c r="H14" s="662">
        <v>3148.5900778518999</v>
      </c>
      <c r="I14" s="662">
        <v>835.73620267210413</v>
      </c>
      <c r="J14" s="659"/>
      <c r="K14" s="659"/>
      <c r="L14" s="659"/>
      <c r="M14" s="659"/>
      <c r="N14" s="659"/>
      <c r="O14" s="659"/>
      <c r="P14" s="659"/>
      <c r="Q14" s="662">
        <v>0</v>
      </c>
      <c r="R14" s="695">
        <v>0</v>
      </c>
      <c r="S14" s="655">
        <f t="shared" si="1"/>
        <v>0</v>
      </c>
    </row>
    <row r="15" spans="1:23" s="303" customFormat="1" ht="13.2">
      <c r="A15" s="514">
        <v>6</v>
      </c>
      <c r="B15" s="531" t="s">
        <v>853</v>
      </c>
      <c r="C15" s="658">
        <f>C16+C17+C18</f>
        <v>2214.0652385066332</v>
      </c>
      <c r="D15" s="658">
        <f t="shared" ref="D15:Q15" si="3">D16+D17+D18</f>
        <v>421.74976811477097</v>
      </c>
      <c r="E15" s="658">
        <f t="shared" si="3"/>
        <v>1015.9382960888905</v>
      </c>
      <c r="F15" s="658">
        <f t="shared" si="3"/>
        <v>694.0734226340719</v>
      </c>
      <c r="G15" s="658">
        <f t="shared" si="3"/>
        <v>17.257168407469461</v>
      </c>
      <c r="H15" s="658">
        <f t="shared" si="3"/>
        <v>2.9287584084458702</v>
      </c>
      <c r="I15" s="658">
        <f t="shared" si="3"/>
        <v>0</v>
      </c>
      <c r="J15" s="658">
        <f t="shared" si="3"/>
        <v>7.4215625634379598E-2</v>
      </c>
      <c r="K15" s="658">
        <f t="shared" si="3"/>
        <v>83.528907511547573</v>
      </c>
      <c r="L15" s="658">
        <f t="shared" si="3"/>
        <v>171.50566059740316</v>
      </c>
      <c r="M15" s="658">
        <f t="shared" si="3"/>
        <v>0</v>
      </c>
      <c r="N15" s="658">
        <f t="shared" si="3"/>
        <v>1.70318E-2</v>
      </c>
      <c r="O15" s="658">
        <f t="shared" si="3"/>
        <v>0</v>
      </c>
      <c r="P15" s="658">
        <f t="shared" si="3"/>
        <v>9.6594119999999992E-2</v>
      </c>
      <c r="Q15" s="658">
        <f t="shared" si="3"/>
        <v>1958.7412788120489</v>
      </c>
      <c r="R15" s="694">
        <f t="shared" si="2"/>
        <v>0.96828686589447988</v>
      </c>
      <c r="S15" s="654">
        <f t="shared" si="1"/>
        <v>62.11782485298454</v>
      </c>
    </row>
    <row r="16" spans="1:23">
      <c r="A16" s="514">
        <v>7</v>
      </c>
      <c r="B16" s="532" t="s">
        <v>849</v>
      </c>
      <c r="C16" s="662">
        <v>1294.1914451669811</v>
      </c>
      <c r="D16" s="662">
        <v>278.69465894920978</v>
      </c>
      <c r="E16" s="662">
        <v>405.01867292546069</v>
      </c>
      <c r="F16" s="662">
        <v>554.48453157205995</v>
      </c>
      <c r="G16" s="662">
        <v>10.5888808485191</v>
      </c>
      <c r="H16" s="662">
        <v>1.1739441980228602</v>
      </c>
      <c r="I16" s="662">
        <v>0</v>
      </c>
      <c r="J16" s="662">
        <v>0</v>
      </c>
      <c r="K16" s="662">
        <v>78.85070924</v>
      </c>
      <c r="L16" s="662">
        <v>165.26437026420271</v>
      </c>
      <c r="M16" s="662">
        <v>0</v>
      </c>
      <c r="N16" s="662">
        <v>0</v>
      </c>
      <c r="O16" s="662">
        <v>0</v>
      </c>
      <c r="P16" s="662">
        <v>0</v>
      </c>
      <c r="Q16" s="662">
        <v>1050.0763656627787</v>
      </c>
      <c r="R16" s="695">
        <f t="shared" si="2"/>
        <v>0.95787853329525074</v>
      </c>
      <c r="S16" s="655">
        <f t="shared" si="1"/>
        <v>44.230756673708811</v>
      </c>
    </row>
    <row r="17" spans="1:19">
      <c r="A17" s="514">
        <v>8</v>
      </c>
      <c r="B17" s="532" t="s">
        <v>850</v>
      </c>
      <c r="C17" s="662">
        <v>919.77224329965247</v>
      </c>
      <c r="D17" s="662">
        <v>143.05510916556119</v>
      </c>
      <c r="E17" s="662">
        <v>610.91962316342983</v>
      </c>
      <c r="F17" s="662">
        <v>139.58889106201198</v>
      </c>
      <c r="G17" s="662">
        <v>6.6682875589503601</v>
      </c>
      <c r="H17" s="662">
        <v>1.75481421042301</v>
      </c>
      <c r="I17" s="662">
        <v>0</v>
      </c>
      <c r="J17" s="662">
        <v>7.4215625634379598E-2</v>
      </c>
      <c r="K17" s="662">
        <v>4.678198271547565</v>
      </c>
      <c r="L17" s="662">
        <v>6.2412903332004497</v>
      </c>
      <c r="M17" s="662">
        <v>0</v>
      </c>
      <c r="N17" s="662">
        <v>1.70318E-2</v>
      </c>
      <c r="O17" s="662">
        <v>0</v>
      </c>
      <c r="P17" s="662">
        <v>9.6594119999999992E-2</v>
      </c>
      <c r="Q17" s="662">
        <v>908.66491314927021</v>
      </c>
      <c r="R17" s="695">
        <f t="shared" si="2"/>
        <v>0.98042675811302682</v>
      </c>
      <c r="S17" s="655">
        <f t="shared" si="1"/>
        <v>17.785518139276178</v>
      </c>
    </row>
    <row r="18" spans="1:19" s="303" customFormat="1" ht="13.2">
      <c r="A18" s="514">
        <v>9</v>
      </c>
      <c r="B18" s="532" t="s">
        <v>851</v>
      </c>
      <c r="C18" s="662">
        <v>0.10155003999999999</v>
      </c>
      <c r="D18" s="662">
        <v>0</v>
      </c>
      <c r="E18" s="662">
        <v>0</v>
      </c>
      <c r="F18" s="662">
        <v>0</v>
      </c>
      <c r="G18" s="662">
        <v>0</v>
      </c>
      <c r="H18" s="662">
        <v>0</v>
      </c>
      <c r="I18" s="662">
        <v>0</v>
      </c>
      <c r="J18" s="662">
        <v>0</v>
      </c>
      <c r="K18" s="662">
        <v>0</v>
      </c>
      <c r="L18" s="662">
        <v>0</v>
      </c>
      <c r="M18" s="662">
        <v>0</v>
      </c>
      <c r="N18" s="662">
        <v>0</v>
      </c>
      <c r="O18" s="662">
        <v>0</v>
      </c>
      <c r="P18" s="662">
        <v>0</v>
      </c>
      <c r="Q18" s="662">
        <v>0</v>
      </c>
      <c r="R18" s="695">
        <v>0</v>
      </c>
      <c r="S18" s="655">
        <f t="shared" si="1"/>
        <v>0.10155003999999999</v>
      </c>
    </row>
    <row r="19" spans="1:19" s="303" customFormat="1" ht="13.2">
      <c r="A19" s="514">
        <v>10</v>
      </c>
      <c r="B19" s="533" t="s">
        <v>852</v>
      </c>
      <c r="C19" s="662">
        <v>1903.4263706462571</v>
      </c>
      <c r="D19" s="662">
        <v>211.58060596576374</v>
      </c>
      <c r="E19" s="662">
        <v>978.90705656050591</v>
      </c>
      <c r="F19" s="662">
        <v>692.92610997407201</v>
      </c>
      <c r="G19" s="662">
        <v>17.149138847469459</v>
      </c>
      <c r="H19" s="662">
        <v>2.86345929844587</v>
      </c>
      <c r="I19" s="662">
        <v>0</v>
      </c>
      <c r="J19" s="659"/>
      <c r="K19" s="659"/>
      <c r="L19" s="659"/>
      <c r="M19" s="659"/>
      <c r="N19" s="659"/>
      <c r="O19" s="659"/>
      <c r="P19" s="659"/>
      <c r="Q19" s="662">
        <v>0</v>
      </c>
      <c r="R19" s="695">
        <v>0</v>
      </c>
      <c r="S19" s="656">
        <f t="shared" si="1"/>
        <v>0</v>
      </c>
    </row>
    <row r="20" spans="1:19">
      <c r="C20" s="660"/>
      <c r="D20" s="660"/>
      <c r="E20" s="660"/>
      <c r="F20" s="660"/>
      <c r="G20" s="660"/>
      <c r="H20" s="660"/>
      <c r="I20" s="660"/>
      <c r="J20" s="660"/>
      <c r="K20" s="660"/>
      <c r="L20" s="660"/>
      <c r="M20" s="660"/>
      <c r="N20" s="660"/>
      <c r="O20" s="660"/>
      <c r="P20" s="660"/>
      <c r="Q20" s="660"/>
      <c r="R20" s="660"/>
    </row>
    <row r="21" spans="1:19">
      <c r="B21" s="657" t="s">
        <v>26</v>
      </c>
      <c r="C21" s="661">
        <f>+C10+C15</f>
        <v>129004.59974071653</v>
      </c>
      <c r="D21" s="661">
        <f t="shared" ref="D21:Q21" si="4">+D10+D15</f>
        <v>29272.978012600935</v>
      </c>
      <c r="E21" s="661">
        <f t="shared" si="4"/>
        <v>65720.405714715918</v>
      </c>
      <c r="F21" s="661">
        <f t="shared" si="4"/>
        <v>20253.572181908225</v>
      </c>
      <c r="G21" s="661">
        <f t="shared" si="4"/>
        <v>5214.5700188613846</v>
      </c>
      <c r="H21" s="661">
        <f t="shared" si="4"/>
        <v>3636.0701094807177</v>
      </c>
      <c r="I21" s="661">
        <f t="shared" si="4"/>
        <v>1299.3367233226495</v>
      </c>
      <c r="J21" s="661">
        <f t="shared" si="4"/>
        <v>9961.6558640601452</v>
      </c>
      <c r="K21" s="661">
        <f t="shared" si="4"/>
        <v>10535.385331079638</v>
      </c>
      <c r="L21" s="661">
        <f t="shared" si="4"/>
        <v>5352.092868476635</v>
      </c>
      <c r="M21" s="661">
        <f t="shared" si="4"/>
        <v>2425.1739845269467</v>
      </c>
      <c r="N21" s="661">
        <f t="shared" si="4"/>
        <v>1248.0151707611399</v>
      </c>
      <c r="O21" s="661">
        <f t="shared" si="4"/>
        <v>832.36296301214884</v>
      </c>
      <c r="P21" s="661">
        <f t="shared" si="4"/>
        <v>1097.6226177721228</v>
      </c>
      <c r="Q21" s="661">
        <f t="shared" si="4"/>
        <v>97500.873914407726</v>
      </c>
      <c r="R21" s="696">
        <f>R40</f>
        <v>0</v>
      </c>
    </row>
    <row r="24" spans="1:19">
      <c r="C24" s="764"/>
    </row>
  </sheetData>
  <mergeCells count="4">
    <mergeCell ref="C7:R7"/>
    <mergeCell ref="D8:I8"/>
    <mergeCell ref="J8:P8"/>
    <mergeCell ref="Q8:R8"/>
  </mergeCells>
  <hyperlinks>
    <hyperlink ref="A1" location="Index!B5" display="&lt;- back" xr:uid="{EA6E5268-058F-433E-AB43-1711A4D4C3C2}"/>
  </hyperlink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12797-BFA2-4429-B71A-F02165D225B1}">
  <dimension ref="A1:V120"/>
  <sheetViews>
    <sheetView zoomScale="80" zoomScaleNormal="80" workbookViewId="0"/>
  </sheetViews>
  <sheetFormatPr defaultColWidth="22.33203125" defaultRowHeight="13.2"/>
  <cols>
    <col min="1" max="1" width="7.88671875" style="367" customWidth="1"/>
    <col min="2" max="2" width="30.88671875" style="367" customWidth="1"/>
    <col min="3" max="3" width="24.5546875" style="367" bestFit="1" customWidth="1"/>
    <col min="4" max="4" width="29.33203125" style="367" customWidth="1"/>
    <col min="5" max="5" width="26.5546875" style="367" customWidth="1"/>
    <col min="6" max="6" width="22.33203125" style="367"/>
    <col min="7" max="7" width="32.44140625" style="367" customWidth="1"/>
    <col min="8" max="9" width="26.44140625" style="367" customWidth="1"/>
    <col min="10" max="16384" width="22.33203125" style="367"/>
  </cols>
  <sheetData>
    <row r="1" spans="1:22">
      <c r="A1" s="38" t="s">
        <v>991</v>
      </c>
    </row>
    <row r="2" spans="1:22">
      <c r="C2" s="541"/>
    </row>
    <row r="3" spans="1:22" ht="17.399999999999999">
      <c r="A3" s="83" t="s">
        <v>785</v>
      </c>
      <c r="B3" s="541"/>
      <c r="C3" s="541"/>
    </row>
    <row r="4" spans="1:22">
      <c r="B4" s="541"/>
      <c r="C4" s="541"/>
    </row>
    <row r="5" spans="1:22">
      <c r="B5" s="541"/>
      <c r="C5" s="541"/>
      <c r="H5" s="43" t="s">
        <v>993</v>
      </c>
    </row>
    <row r="6" spans="1:22">
      <c r="B6" s="535" t="s">
        <v>58</v>
      </c>
      <c r="C6" s="535" t="s">
        <v>57</v>
      </c>
      <c r="D6" s="535" t="s">
        <v>56</v>
      </c>
      <c r="E6" s="535" t="s">
        <v>59</v>
      </c>
      <c r="F6" s="535" t="s">
        <v>60</v>
      </c>
      <c r="G6" s="535" t="s">
        <v>107</v>
      </c>
      <c r="H6" s="535" t="s">
        <v>108</v>
      </c>
    </row>
    <row r="7" spans="1:22" ht="26.4">
      <c r="B7" s="16" t="s">
        <v>854</v>
      </c>
      <c r="C7" s="16" t="s">
        <v>855</v>
      </c>
      <c r="D7" s="16" t="s">
        <v>856</v>
      </c>
      <c r="E7" s="16" t="s">
        <v>857</v>
      </c>
      <c r="F7" s="16" t="s">
        <v>858</v>
      </c>
      <c r="G7" s="16" t="s">
        <v>859</v>
      </c>
      <c r="H7" s="16" t="s">
        <v>860</v>
      </c>
    </row>
    <row r="8" spans="1:22" ht="13.2" customHeight="1">
      <c r="A8" s="553">
        <v>1</v>
      </c>
      <c r="B8" s="765" t="s">
        <v>861</v>
      </c>
      <c r="C8" s="537" t="s">
        <v>1826</v>
      </c>
      <c r="D8" s="766">
        <v>3322.6009135843751</v>
      </c>
      <c r="E8" s="537" t="s">
        <v>1827</v>
      </c>
      <c r="F8" s="766">
        <v>330.49206838730072</v>
      </c>
      <c r="G8" s="769">
        <v>0.808933050833611</v>
      </c>
      <c r="H8" s="766">
        <v>258.40940164563949</v>
      </c>
    </row>
    <row r="9" spans="1:22" ht="26.4">
      <c r="A9" s="553">
        <v>2</v>
      </c>
      <c r="B9" s="765" t="s">
        <v>862</v>
      </c>
      <c r="C9" s="537" t="s">
        <v>1828</v>
      </c>
      <c r="D9" s="766">
        <v>300.36190419743775</v>
      </c>
      <c r="E9" s="537" t="s">
        <v>1829</v>
      </c>
      <c r="F9" s="766">
        <v>1020.4</v>
      </c>
      <c r="G9" s="769">
        <v>0.10468766915665251</v>
      </c>
      <c r="H9" s="766">
        <v>978.94262841848843</v>
      </c>
      <c r="I9" s="840"/>
      <c r="J9" s="840"/>
      <c r="K9" s="840"/>
      <c r="L9" s="840"/>
      <c r="M9" s="840"/>
      <c r="N9" s="840"/>
      <c r="O9" s="840"/>
      <c r="P9" s="840"/>
      <c r="Q9" s="840"/>
      <c r="R9" s="840"/>
      <c r="S9" s="840"/>
      <c r="T9" s="840"/>
      <c r="U9" s="840"/>
      <c r="V9" s="840"/>
    </row>
    <row r="10" spans="1:22">
      <c r="A10" s="553">
        <v>3</v>
      </c>
      <c r="B10" s="765" t="s">
        <v>1830</v>
      </c>
      <c r="C10" s="537" t="s">
        <v>1831</v>
      </c>
      <c r="D10" s="766">
        <v>511.99152889277838</v>
      </c>
      <c r="E10" s="537" t="s">
        <v>1832</v>
      </c>
      <c r="F10" s="766">
        <v>169.77987701198586</v>
      </c>
      <c r="G10" s="769">
        <v>0.63249881742294101</v>
      </c>
      <c r="H10" s="766">
        <v>139.31629959153972</v>
      </c>
      <c r="I10" s="840"/>
      <c r="J10" s="840"/>
      <c r="K10" s="840"/>
      <c r="L10" s="840"/>
      <c r="M10" s="840"/>
      <c r="N10" s="840"/>
      <c r="O10" s="840"/>
      <c r="P10" s="840"/>
      <c r="Q10" s="840"/>
      <c r="R10" s="840"/>
      <c r="S10" s="840"/>
      <c r="T10" s="840"/>
      <c r="U10" s="840"/>
      <c r="V10" s="840"/>
    </row>
    <row r="11" spans="1:22">
      <c r="A11" s="553">
        <v>4</v>
      </c>
      <c r="B11" s="765" t="s">
        <v>1833</v>
      </c>
      <c r="C11" s="537" t="s">
        <v>1834</v>
      </c>
      <c r="D11" s="766">
        <v>0</v>
      </c>
      <c r="E11" s="537">
        <v>0</v>
      </c>
      <c r="F11" s="766">
        <v>0</v>
      </c>
      <c r="G11" s="769">
        <v>0</v>
      </c>
      <c r="H11" s="766">
        <v>0</v>
      </c>
      <c r="I11" s="840"/>
      <c r="J11" s="840"/>
      <c r="K11" s="840"/>
      <c r="L11" s="840"/>
      <c r="M11" s="840"/>
      <c r="N11" s="840"/>
      <c r="O11" s="840"/>
      <c r="P11" s="840"/>
      <c r="Q11" s="840"/>
      <c r="R11" s="840"/>
      <c r="S11" s="840"/>
      <c r="T11" s="840"/>
      <c r="U11" s="840"/>
      <c r="V11" s="840"/>
    </row>
    <row r="12" spans="1:22" s="9" customFormat="1">
      <c r="A12" s="553">
        <v>5</v>
      </c>
      <c r="B12" s="765" t="s">
        <v>863</v>
      </c>
      <c r="C12" s="539" t="s">
        <v>1834</v>
      </c>
      <c r="D12" s="767">
        <v>0</v>
      </c>
      <c r="E12" s="539">
        <v>0</v>
      </c>
      <c r="F12" s="767">
        <v>0</v>
      </c>
      <c r="G12" s="770">
        <v>0</v>
      </c>
      <c r="H12" s="767">
        <v>0</v>
      </c>
      <c r="I12" s="840"/>
      <c r="J12" s="840"/>
      <c r="K12" s="840"/>
      <c r="L12" s="840"/>
      <c r="M12" s="840"/>
      <c r="N12" s="840"/>
      <c r="O12" s="840"/>
      <c r="P12" s="840"/>
      <c r="Q12" s="840"/>
      <c r="R12" s="840"/>
      <c r="S12" s="840"/>
      <c r="T12" s="840"/>
      <c r="U12" s="840"/>
      <c r="V12" s="840"/>
    </row>
    <row r="13" spans="1:22" ht="26.4">
      <c r="A13" s="553">
        <v>6</v>
      </c>
      <c r="B13" s="765" t="s">
        <v>864</v>
      </c>
      <c r="C13" s="16" t="s">
        <v>1835</v>
      </c>
      <c r="D13" s="768">
        <v>44.069608099900002</v>
      </c>
      <c r="E13" s="16" t="s">
        <v>1836</v>
      </c>
      <c r="F13" s="768">
        <v>0.57999999999999996</v>
      </c>
      <c r="G13" s="769">
        <v>0.20833333333333329</v>
      </c>
      <c r="H13" s="766">
        <v>0.54</v>
      </c>
      <c r="I13" s="840"/>
      <c r="J13" s="840"/>
      <c r="K13" s="840"/>
      <c r="L13" s="840"/>
      <c r="M13" s="840"/>
      <c r="N13" s="840"/>
      <c r="O13" s="840"/>
      <c r="P13" s="840"/>
      <c r="Q13" s="840"/>
      <c r="R13" s="840"/>
      <c r="S13" s="840"/>
      <c r="T13" s="840"/>
      <c r="U13" s="840"/>
      <c r="V13" s="840"/>
    </row>
    <row r="14" spans="1:22" ht="26.4">
      <c r="A14" s="553">
        <v>7</v>
      </c>
      <c r="B14" s="765" t="s">
        <v>865</v>
      </c>
      <c r="C14" s="537" t="s">
        <v>1837</v>
      </c>
      <c r="D14" s="766">
        <v>361.50963289902603</v>
      </c>
      <c r="E14" s="537" t="s">
        <v>1838</v>
      </c>
      <c r="F14" s="766">
        <v>1.46</v>
      </c>
      <c r="G14" s="769">
        <v>0.32727272727272716</v>
      </c>
      <c r="H14" s="766">
        <v>1.2909688076735819</v>
      </c>
    </row>
    <row r="15" spans="1:22">
      <c r="A15" s="553">
        <v>8</v>
      </c>
      <c r="B15" s="765" t="s">
        <v>1839</v>
      </c>
      <c r="C15" s="537" t="s">
        <v>1834</v>
      </c>
      <c r="D15" s="766">
        <v>0</v>
      </c>
      <c r="E15" s="537">
        <v>0</v>
      </c>
      <c r="F15" s="766">
        <v>0</v>
      </c>
      <c r="G15" s="769">
        <v>0</v>
      </c>
      <c r="H15" s="766">
        <v>0</v>
      </c>
    </row>
    <row r="16" spans="1:22" ht="28.8" customHeight="1">
      <c r="A16" s="552">
        <v>9</v>
      </c>
      <c r="B16" s="538" t="s">
        <v>1840</v>
      </c>
      <c r="C16" s="537" t="s">
        <v>1841</v>
      </c>
      <c r="D16" s="766">
        <v>300.05989739103018</v>
      </c>
      <c r="E16" s="537" t="s">
        <v>1829</v>
      </c>
      <c r="F16" s="766">
        <v>969</v>
      </c>
      <c r="G16" s="769">
        <v>0.20973782771535582</v>
      </c>
      <c r="H16" s="766">
        <v>1033.740953717712</v>
      </c>
    </row>
    <row r="17" spans="1:8">
      <c r="B17" s="367" t="s">
        <v>866</v>
      </c>
    </row>
    <row r="19" spans="1:8" ht="117.6" customHeight="1">
      <c r="B19" s="1051" t="s">
        <v>1513</v>
      </c>
      <c r="C19" s="1052"/>
      <c r="D19" s="1052"/>
      <c r="E19" s="1052"/>
      <c r="F19" s="1052"/>
      <c r="G19" s="1052"/>
      <c r="H19" s="1052"/>
    </row>
    <row r="20" spans="1:8" ht="246.6" customHeight="1">
      <c r="B20" s="1051" t="s">
        <v>1514</v>
      </c>
      <c r="C20" s="1052"/>
      <c r="D20" s="1052"/>
      <c r="E20" s="1052"/>
      <c r="F20" s="1052"/>
      <c r="G20" s="1052"/>
      <c r="H20" s="1052"/>
    </row>
    <row r="21" spans="1:8" ht="131.4" customHeight="1">
      <c r="B21" s="1051" t="s">
        <v>1750</v>
      </c>
      <c r="C21" s="1052"/>
      <c r="D21" s="1052"/>
      <c r="E21" s="1052"/>
      <c r="F21" s="1052"/>
      <c r="G21" s="1052"/>
      <c r="H21" s="1052"/>
    </row>
    <row r="22" spans="1:8" ht="108" customHeight="1">
      <c r="B22" s="1053" t="s">
        <v>1515</v>
      </c>
      <c r="C22" s="1054"/>
      <c r="D22" s="1054"/>
      <c r="E22" s="1054"/>
      <c r="F22" s="1054"/>
      <c r="G22" s="1054"/>
      <c r="H22" s="1054"/>
    </row>
    <row r="25" spans="1:8">
      <c r="B25" s="367" t="s">
        <v>867</v>
      </c>
    </row>
    <row r="26" spans="1:8" ht="62.25" customHeight="1">
      <c r="B26" s="542" t="s">
        <v>868</v>
      </c>
      <c r="C26" s="1055" t="s">
        <v>869</v>
      </c>
      <c r="D26" s="1056"/>
      <c r="E26" s="1048" t="s">
        <v>870</v>
      </c>
      <c r="F26" s="543"/>
      <c r="G26" s="543"/>
    </row>
    <row r="27" spans="1:8">
      <c r="B27" s="542" t="s">
        <v>871</v>
      </c>
      <c r="C27" s="544" t="s">
        <v>872</v>
      </c>
      <c r="D27" s="544" t="s">
        <v>873</v>
      </c>
      <c r="E27" s="1049"/>
      <c r="F27" s="545"/>
      <c r="G27" s="545"/>
    </row>
    <row r="28" spans="1:8">
      <c r="A28" s="546"/>
      <c r="B28" s="542" t="s">
        <v>863</v>
      </c>
      <c r="C28" s="542" t="s">
        <v>874</v>
      </c>
      <c r="D28" s="542">
        <v>301</v>
      </c>
      <c r="E28" s="1048" t="s">
        <v>875</v>
      </c>
      <c r="F28" s="546"/>
      <c r="G28" s="546"/>
    </row>
    <row r="29" spans="1:8">
      <c r="A29" s="546"/>
      <c r="B29" s="542" t="s">
        <v>863</v>
      </c>
      <c r="C29" s="542" t="s">
        <v>874</v>
      </c>
      <c r="D29" s="542">
        <v>3011</v>
      </c>
      <c r="E29" s="1049"/>
      <c r="F29" s="546"/>
      <c r="G29" s="546"/>
    </row>
    <row r="30" spans="1:8">
      <c r="A30" s="546"/>
      <c r="B30" s="542" t="s">
        <v>863</v>
      </c>
      <c r="C30" s="542" t="s">
        <v>874</v>
      </c>
      <c r="D30" s="542">
        <v>3012</v>
      </c>
      <c r="E30" s="1049"/>
      <c r="F30" s="546"/>
      <c r="G30" s="546"/>
    </row>
    <row r="31" spans="1:8">
      <c r="A31" s="546"/>
      <c r="B31" s="542" t="s">
        <v>863</v>
      </c>
      <c r="C31" s="542" t="s">
        <v>874</v>
      </c>
      <c r="D31" s="542">
        <v>3315</v>
      </c>
      <c r="E31" s="1049"/>
      <c r="F31" s="546"/>
      <c r="G31" s="546"/>
    </row>
    <row r="32" spans="1:8">
      <c r="A32" s="546"/>
      <c r="B32" s="542" t="s">
        <v>863</v>
      </c>
      <c r="C32" s="542" t="s">
        <v>874</v>
      </c>
      <c r="D32" s="542">
        <v>50</v>
      </c>
      <c r="E32" s="1049"/>
      <c r="F32" s="546"/>
      <c r="G32" s="546"/>
    </row>
    <row r="33" spans="1:7">
      <c r="A33" s="546"/>
      <c r="B33" s="542" t="s">
        <v>863</v>
      </c>
      <c r="C33" s="542" t="s">
        <v>874</v>
      </c>
      <c r="D33" s="542">
        <v>501</v>
      </c>
      <c r="E33" s="1049"/>
      <c r="F33" s="546"/>
      <c r="G33" s="546"/>
    </row>
    <row r="34" spans="1:7">
      <c r="A34" s="546"/>
      <c r="B34" s="542" t="s">
        <v>863</v>
      </c>
      <c r="C34" s="542" t="s">
        <v>874</v>
      </c>
      <c r="D34" s="542">
        <v>5010</v>
      </c>
      <c r="E34" s="1049"/>
      <c r="F34" s="546"/>
      <c r="G34" s="546"/>
    </row>
    <row r="35" spans="1:7">
      <c r="A35" s="546"/>
      <c r="B35" s="542" t="s">
        <v>863</v>
      </c>
      <c r="C35" s="542" t="s">
        <v>874</v>
      </c>
      <c r="D35" s="542">
        <v>502</v>
      </c>
      <c r="E35" s="1049"/>
      <c r="F35" s="546"/>
      <c r="G35" s="546"/>
    </row>
    <row r="36" spans="1:7">
      <c r="A36" s="546"/>
      <c r="B36" s="542" t="s">
        <v>863</v>
      </c>
      <c r="C36" s="542" t="s">
        <v>874</v>
      </c>
      <c r="D36" s="542">
        <v>5020</v>
      </c>
      <c r="E36" s="1049"/>
      <c r="F36" s="546"/>
      <c r="G36" s="546"/>
    </row>
    <row r="37" spans="1:7">
      <c r="A37" s="546"/>
      <c r="B37" s="542" t="s">
        <v>863</v>
      </c>
      <c r="C37" s="542" t="s">
        <v>874</v>
      </c>
      <c r="D37" s="542">
        <v>5222</v>
      </c>
      <c r="E37" s="1049"/>
      <c r="F37" s="546"/>
      <c r="G37" s="546"/>
    </row>
    <row r="38" spans="1:7">
      <c r="A38" s="546"/>
      <c r="B38" s="542" t="s">
        <v>863</v>
      </c>
      <c r="C38" s="542" t="s">
        <v>874</v>
      </c>
      <c r="D38" s="542">
        <v>5224</v>
      </c>
      <c r="E38" s="1049"/>
      <c r="F38" s="546"/>
      <c r="G38" s="546"/>
    </row>
    <row r="39" spans="1:7">
      <c r="A39" s="546"/>
      <c r="B39" s="542" t="s">
        <v>863</v>
      </c>
      <c r="C39" s="542" t="s">
        <v>874</v>
      </c>
      <c r="D39" s="542">
        <v>5229</v>
      </c>
      <c r="E39" s="37"/>
      <c r="F39" s="546"/>
      <c r="G39" s="546"/>
    </row>
    <row r="40" spans="1:7">
      <c r="A40" s="546"/>
      <c r="B40" s="542" t="s">
        <v>861</v>
      </c>
      <c r="C40" s="542" t="s">
        <v>876</v>
      </c>
      <c r="D40" s="542">
        <v>27</v>
      </c>
      <c r="E40" s="1048" t="s">
        <v>877</v>
      </c>
      <c r="F40" s="546"/>
    </row>
    <row r="41" spans="1:7">
      <c r="A41" s="546"/>
      <c r="B41" s="542" t="s">
        <v>861</v>
      </c>
      <c r="C41" s="542" t="s">
        <v>876</v>
      </c>
      <c r="D41" s="542">
        <v>2712</v>
      </c>
      <c r="E41" s="1049"/>
      <c r="F41" s="546"/>
    </row>
    <row r="42" spans="1:7">
      <c r="A42" s="546"/>
      <c r="B42" s="542" t="s">
        <v>861</v>
      </c>
      <c r="C42" s="542" t="s">
        <v>876</v>
      </c>
      <c r="D42" s="542">
        <v>3314</v>
      </c>
      <c r="E42" s="1049"/>
      <c r="F42" s="546"/>
    </row>
    <row r="43" spans="1:7">
      <c r="A43" s="546"/>
      <c r="B43" s="542" t="s">
        <v>861</v>
      </c>
      <c r="C43" s="542" t="s">
        <v>876</v>
      </c>
      <c r="D43" s="542">
        <v>35</v>
      </c>
      <c r="E43" s="1049"/>
      <c r="F43" s="546"/>
    </row>
    <row r="44" spans="1:7">
      <c r="A44" s="546"/>
      <c r="B44" s="542" t="s">
        <v>861</v>
      </c>
      <c r="C44" s="542" t="s">
        <v>876</v>
      </c>
      <c r="D44" s="542">
        <v>351</v>
      </c>
      <c r="E44" s="1049"/>
      <c r="F44" s="546"/>
    </row>
    <row r="45" spans="1:7">
      <c r="A45" s="546"/>
      <c r="B45" s="542" t="s">
        <v>861</v>
      </c>
      <c r="C45" s="542" t="s">
        <v>876</v>
      </c>
      <c r="D45" s="542">
        <v>3511</v>
      </c>
      <c r="E45" s="1049"/>
      <c r="F45" s="546"/>
    </row>
    <row r="46" spans="1:7">
      <c r="A46" s="546"/>
      <c r="B46" s="542" t="s">
        <v>861</v>
      </c>
      <c r="C46" s="542" t="s">
        <v>876</v>
      </c>
      <c r="D46" s="542">
        <v>3512</v>
      </c>
      <c r="E46" s="1049"/>
      <c r="F46" s="546"/>
    </row>
    <row r="47" spans="1:7">
      <c r="A47" s="546"/>
      <c r="B47" s="542" t="s">
        <v>861</v>
      </c>
      <c r="C47" s="542" t="s">
        <v>876</v>
      </c>
      <c r="D47" s="542">
        <v>3513</v>
      </c>
      <c r="E47" s="1049"/>
    </row>
    <row r="48" spans="1:7">
      <c r="A48" s="546"/>
      <c r="B48" s="542" t="s">
        <v>861</v>
      </c>
      <c r="C48" s="542" t="s">
        <v>876</v>
      </c>
      <c r="D48" s="542">
        <v>3514</v>
      </c>
      <c r="E48" s="1049"/>
    </row>
    <row r="49" spans="1:5">
      <c r="A49" s="546"/>
      <c r="B49" s="542" t="s">
        <v>861</v>
      </c>
      <c r="C49" s="542" t="s">
        <v>876</v>
      </c>
      <c r="D49" s="542">
        <v>4321</v>
      </c>
      <c r="E49" s="1050"/>
    </row>
    <row r="50" spans="1:5">
      <c r="A50" s="546"/>
      <c r="B50" s="542" t="s">
        <v>862</v>
      </c>
      <c r="C50" s="542" t="s">
        <v>878</v>
      </c>
      <c r="D50" s="542">
        <v>91</v>
      </c>
      <c r="E50" s="1048" t="s">
        <v>879</v>
      </c>
    </row>
    <row r="51" spans="1:5">
      <c r="A51" s="546"/>
      <c r="B51" s="542" t="s">
        <v>862</v>
      </c>
      <c r="C51" s="542" t="s">
        <v>878</v>
      </c>
      <c r="D51" s="542">
        <v>910</v>
      </c>
      <c r="E51" s="1049"/>
    </row>
    <row r="52" spans="1:5">
      <c r="A52" s="546"/>
      <c r="B52" s="542" t="s">
        <v>862</v>
      </c>
      <c r="C52" s="542" t="s">
        <v>878</v>
      </c>
      <c r="D52" s="542">
        <v>192</v>
      </c>
      <c r="E52" s="1049"/>
    </row>
    <row r="53" spans="1:5">
      <c r="A53" s="546"/>
      <c r="B53" s="542" t="s">
        <v>862</v>
      </c>
      <c r="C53" s="542" t="s">
        <v>878</v>
      </c>
      <c r="D53" s="542">
        <v>1920</v>
      </c>
      <c r="E53" s="1049"/>
    </row>
    <row r="54" spans="1:5">
      <c r="A54" s="546"/>
      <c r="B54" s="542" t="s">
        <v>862</v>
      </c>
      <c r="C54" s="542" t="s">
        <v>878</v>
      </c>
      <c r="D54" s="542">
        <v>2014</v>
      </c>
      <c r="E54" s="1049"/>
    </row>
    <row r="55" spans="1:5">
      <c r="A55" s="546"/>
      <c r="B55" s="542" t="s">
        <v>862</v>
      </c>
      <c r="C55" s="542" t="s">
        <v>878</v>
      </c>
      <c r="D55" s="542">
        <v>352</v>
      </c>
      <c r="E55" s="1049"/>
    </row>
    <row r="56" spans="1:5">
      <c r="A56" s="546"/>
      <c r="B56" s="542" t="s">
        <v>862</v>
      </c>
      <c r="C56" s="542" t="s">
        <v>878</v>
      </c>
      <c r="D56" s="542">
        <v>3521</v>
      </c>
      <c r="E56" s="1049"/>
    </row>
    <row r="57" spans="1:5">
      <c r="A57" s="546"/>
      <c r="B57" s="542" t="s">
        <v>862</v>
      </c>
      <c r="C57" s="542" t="s">
        <v>878</v>
      </c>
      <c r="D57" s="542">
        <v>3522</v>
      </c>
      <c r="E57" s="1049"/>
    </row>
    <row r="58" spans="1:5">
      <c r="A58" s="546"/>
      <c r="B58" s="542" t="s">
        <v>862</v>
      </c>
      <c r="C58" s="542" t="s">
        <v>878</v>
      </c>
      <c r="D58" s="542">
        <v>3523</v>
      </c>
      <c r="E58" s="1049"/>
    </row>
    <row r="59" spans="1:5">
      <c r="A59" s="546"/>
      <c r="B59" s="542" t="s">
        <v>862</v>
      </c>
      <c r="C59" s="542" t="s">
        <v>878</v>
      </c>
      <c r="D59" s="542">
        <v>4612</v>
      </c>
      <c r="E59" s="1049"/>
    </row>
    <row r="60" spans="1:5">
      <c r="A60" s="546"/>
      <c r="B60" s="542" t="s">
        <v>862</v>
      </c>
      <c r="C60" s="542" t="s">
        <v>878</v>
      </c>
      <c r="D60" s="542">
        <v>4671</v>
      </c>
      <c r="E60" s="1049"/>
    </row>
    <row r="61" spans="1:5">
      <c r="A61" s="546"/>
      <c r="B61" s="542" t="s">
        <v>862</v>
      </c>
      <c r="C61" s="542" t="s">
        <v>878</v>
      </c>
      <c r="D61" s="542">
        <v>6</v>
      </c>
      <c r="E61" s="1049"/>
    </row>
    <row r="62" spans="1:5">
      <c r="A62" s="546"/>
      <c r="B62" s="542" t="s">
        <v>862</v>
      </c>
      <c r="C62" s="542" t="s">
        <v>878</v>
      </c>
      <c r="D62" s="542">
        <v>61</v>
      </c>
      <c r="E62" s="1049"/>
    </row>
    <row r="63" spans="1:5">
      <c r="A63" s="546"/>
      <c r="B63" s="542" t="s">
        <v>862</v>
      </c>
      <c r="C63" s="542" t="s">
        <v>878</v>
      </c>
      <c r="D63" s="542">
        <v>610</v>
      </c>
      <c r="E63" s="1049"/>
    </row>
    <row r="64" spans="1:5">
      <c r="A64" s="546"/>
      <c r="B64" s="542" t="s">
        <v>862</v>
      </c>
      <c r="C64" s="542" t="s">
        <v>878</v>
      </c>
      <c r="D64" s="542">
        <v>62</v>
      </c>
      <c r="E64" s="1049"/>
    </row>
    <row r="65" spans="1:5">
      <c r="A65" s="546"/>
      <c r="B65" s="542" t="s">
        <v>862</v>
      </c>
      <c r="C65" s="542" t="s">
        <v>878</v>
      </c>
      <c r="D65" s="542">
        <v>620</v>
      </c>
      <c r="E65" s="1049"/>
    </row>
    <row r="66" spans="1:5">
      <c r="A66" s="546"/>
      <c r="B66" s="542" t="s">
        <v>865</v>
      </c>
      <c r="C66" s="542" t="s">
        <v>880</v>
      </c>
      <c r="D66" s="542">
        <v>24</v>
      </c>
      <c r="E66" s="1048" t="s">
        <v>881</v>
      </c>
    </row>
    <row r="67" spans="1:5">
      <c r="A67" s="546"/>
      <c r="B67" s="542" t="s">
        <v>865</v>
      </c>
      <c r="C67" s="542" t="s">
        <v>880</v>
      </c>
      <c r="D67" s="542">
        <v>241</v>
      </c>
      <c r="E67" s="1049"/>
    </row>
    <row r="68" spans="1:5">
      <c r="A68" s="546"/>
      <c r="B68" s="542" t="s">
        <v>865</v>
      </c>
      <c r="C68" s="542" t="s">
        <v>880</v>
      </c>
      <c r="D68" s="542">
        <v>2410</v>
      </c>
      <c r="E68" s="1049"/>
    </row>
    <row r="69" spans="1:5">
      <c r="A69" s="546"/>
      <c r="B69" s="542" t="s">
        <v>865</v>
      </c>
      <c r="C69" s="542" t="s">
        <v>880</v>
      </c>
      <c r="D69" s="542">
        <v>242</v>
      </c>
      <c r="E69" s="1049"/>
    </row>
    <row r="70" spans="1:5">
      <c r="A70" s="546"/>
      <c r="B70" s="542" t="s">
        <v>865</v>
      </c>
      <c r="C70" s="542" t="s">
        <v>880</v>
      </c>
      <c r="D70" s="542">
        <v>2420</v>
      </c>
      <c r="E70" s="1049"/>
    </row>
    <row r="71" spans="1:5">
      <c r="A71" s="546"/>
      <c r="B71" s="542" t="s">
        <v>865</v>
      </c>
      <c r="C71" s="542" t="s">
        <v>880</v>
      </c>
      <c r="D71" s="542">
        <v>2434</v>
      </c>
      <c r="E71" s="1049"/>
    </row>
    <row r="72" spans="1:5">
      <c r="A72" s="546"/>
      <c r="B72" s="542" t="s">
        <v>865</v>
      </c>
      <c r="C72" s="542" t="s">
        <v>880</v>
      </c>
      <c r="D72" s="542">
        <v>244</v>
      </c>
      <c r="E72" s="1049"/>
    </row>
    <row r="73" spans="1:5">
      <c r="A73" s="546"/>
      <c r="B73" s="542" t="s">
        <v>865</v>
      </c>
      <c r="C73" s="542" t="s">
        <v>880</v>
      </c>
      <c r="D73" s="542">
        <v>2442</v>
      </c>
      <c r="E73" s="1049"/>
    </row>
    <row r="74" spans="1:5">
      <c r="A74" s="546"/>
      <c r="B74" s="542" t="s">
        <v>865</v>
      </c>
      <c r="C74" s="542" t="s">
        <v>880</v>
      </c>
      <c r="D74" s="542">
        <v>2444</v>
      </c>
      <c r="E74" s="1049"/>
    </row>
    <row r="75" spans="1:5">
      <c r="A75" s="546"/>
      <c r="B75" s="542" t="s">
        <v>865</v>
      </c>
      <c r="C75" s="542" t="s">
        <v>880</v>
      </c>
      <c r="D75" s="542">
        <v>2445</v>
      </c>
      <c r="E75" s="1049"/>
    </row>
    <row r="76" spans="1:5">
      <c r="A76" s="546"/>
      <c r="B76" s="542" t="s">
        <v>865</v>
      </c>
      <c r="C76" s="542" t="s">
        <v>880</v>
      </c>
      <c r="D76" s="542">
        <v>245</v>
      </c>
      <c r="E76" s="1049"/>
    </row>
    <row r="77" spans="1:5">
      <c r="A77" s="546"/>
      <c r="B77" s="542" t="s">
        <v>865</v>
      </c>
      <c r="C77" s="542" t="s">
        <v>880</v>
      </c>
      <c r="D77" s="542">
        <v>2451</v>
      </c>
      <c r="E77" s="1049"/>
    </row>
    <row r="78" spans="1:5">
      <c r="A78" s="546"/>
      <c r="B78" s="542" t="s">
        <v>865</v>
      </c>
      <c r="C78" s="542" t="s">
        <v>880</v>
      </c>
      <c r="D78" s="542">
        <v>2452</v>
      </c>
      <c r="E78" s="1049"/>
    </row>
    <row r="79" spans="1:5">
      <c r="A79" s="546"/>
      <c r="B79" s="542" t="s">
        <v>865</v>
      </c>
      <c r="C79" s="542" t="s">
        <v>880</v>
      </c>
      <c r="D79" s="542">
        <v>25</v>
      </c>
      <c r="E79" s="1049"/>
    </row>
    <row r="80" spans="1:5">
      <c r="A80" s="546"/>
      <c r="B80" s="542" t="s">
        <v>865</v>
      </c>
      <c r="C80" s="542" t="s">
        <v>880</v>
      </c>
      <c r="D80" s="542">
        <v>251</v>
      </c>
      <c r="E80" s="1049"/>
    </row>
    <row r="81" spans="1:5">
      <c r="A81" s="546"/>
      <c r="B81" s="542" t="s">
        <v>865</v>
      </c>
      <c r="C81" s="542" t="s">
        <v>880</v>
      </c>
      <c r="D81" s="542">
        <v>2511</v>
      </c>
      <c r="E81" s="1049"/>
    </row>
    <row r="82" spans="1:5">
      <c r="A82" s="546"/>
      <c r="B82" s="542" t="s">
        <v>865</v>
      </c>
      <c r="C82" s="542" t="s">
        <v>880</v>
      </c>
      <c r="D82" s="542">
        <v>4672</v>
      </c>
      <c r="E82" s="1049"/>
    </row>
    <row r="83" spans="1:5">
      <c r="A83" s="546"/>
      <c r="B83" s="542" t="s">
        <v>865</v>
      </c>
      <c r="C83" s="542" t="s">
        <v>882</v>
      </c>
      <c r="D83" s="542">
        <v>5</v>
      </c>
      <c r="E83" s="1049"/>
    </row>
    <row r="84" spans="1:5">
      <c r="A84" s="546"/>
      <c r="B84" s="542" t="s">
        <v>865</v>
      </c>
      <c r="C84" s="542" t="s">
        <v>882</v>
      </c>
      <c r="D84" s="542">
        <v>51</v>
      </c>
      <c r="E84" s="1049"/>
    </row>
    <row r="85" spans="1:5">
      <c r="A85" s="546"/>
      <c r="B85" s="542" t="s">
        <v>865</v>
      </c>
      <c r="C85" s="542" t="s">
        <v>882</v>
      </c>
      <c r="D85" s="542">
        <v>510</v>
      </c>
      <c r="E85" s="1049"/>
    </row>
    <row r="86" spans="1:5">
      <c r="A86" s="546"/>
      <c r="B86" s="542" t="s">
        <v>865</v>
      </c>
      <c r="C86" s="542" t="s">
        <v>882</v>
      </c>
      <c r="D86" s="542">
        <v>52</v>
      </c>
      <c r="E86" s="1049"/>
    </row>
    <row r="87" spans="1:5">
      <c r="A87" s="546"/>
      <c r="B87" s="542" t="s">
        <v>865</v>
      </c>
      <c r="C87" s="542" t="s">
        <v>882</v>
      </c>
      <c r="D87" s="542">
        <v>520</v>
      </c>
      <c r="E87" s="1049"/>
    </row>
    <row r="88" spans="1:5">
      <c r="A88" s="546"/>
      <c r="B88" s="542" t="s">
        <v>865</v>
      </c>
      <c r="C88" s="542" t="s">
        <v>880</v>
      </c>
      <c r="D88" s="542">
        <v>7</v>
      </c>
      <c r="E88" s="1049"/>
    </row>
    <row r="89" spans="1:5">
      <c r="A89" s="546"/>
      <c r="B89" s="542" t="s">
        <v>865</v>
      </c>
      <c r="C89" s="542" t="s">
        <v>880</v>
      </c>
      <c r="D89" s="542">
        <v>72</v>
      </c>
      <c r="E89" s="1049"/>
    </row>
    <row r="90" spans="1:5">
      <c r="A90" s="546"/>
      <c r="B90" s="542" t="s">
        <v>865</v>
      </c>
      <c r="C90" s="542" t="s">
        <v>880</v>
      </c>
      <c r="D90" s="542">
        <v>729</v>
      </c>
      <c r="E90" s="1050"/>
    </row>
    <row r="91" spans="1:5">
      <c r="A91" s="546"/>
      <c r="B91" s="542" t="s">
        <v>862</v>
      </c>
      <c r="C91" s="542" t="s">
        <v>882</v>
      </c>
      <c r="D91" s="542">
        <v>8</v>
      </c>
      <c r="E91" s="1048" t="s">
        <v>879</v>
      </c>
    </row>
    <row r="92" spans="1:5">
      <c r="A92" s="546"/>
      <c r="B92" s="542" t="s">
        <v>862</v>
      </c>
      <c r="C92" s="542" t="s">
        <v>882</v>
      </c>
      <c r="D92" s="542">
        <v>9</v>
      </c>
      <c r="E92" s="1049"/>
    </row>
    <row r="93" spans="1:5">
      <c r="A93" s="546"/>
      <c r="B93" s="542" t="s">
        <v>864</v>
      </c>
      <c r="C93" s="542" t="s">
        <v>883</v>
      </c>
      <c r="D93" s="542">
        <v>235</v>
      </c>
      <c r="E93" s="1048" t="s">
        <v>881</v>
      </c>
    </row>
    <row r="94" spans="1:5">
      <c r="A94" s="546"/>
      <c r="B94" s="542" t="s">
        <v>864</v>
      </c>
      <c r="C94" s="542" t="s">
        <v>883</v>
      </c>
      <c r="D94" s="542">
        <v>2351</v>
      </c>
      <c r="E94" s="1049"/>
    </row>
    <row r="95" spans="1:5">
      <c r="A95" s="546"/>
      <c r="B95" s="542" t="s">
        <v>864</v>
      </c>
      <c r="C95" s="542" t="s">
        <v>883</v>
      </c>
      <c r="D95" s="542">
        <v>2352</v>
      </c>
      <c r="E95" s="1049"/>
    </row>
    <row r="96" spans="1:5">
      <c r="A96" s="546"/>
      <c r="B96" s="542" t="s">
        <v>864</v>
      </c>
      <c r="C96" s="542" t="s">
        <v>883</v>
      </c>
      <c r="D96" s="542">
        <v>236</v>
      </c>
      <c r="E96" s="1049"/>
    </row>
    <row r="97" spans="1:5">
      <c r="A97" s="546"/>
      <c r="B97" s="542" t="s">
        <v>864</v>
      </c>
      <c r="C97" s="542" t="s">
        <v>883</v>
      </c>
      <c r="D97" s="542">
        <v>2361</v>
      </c>
      <c r="E97" s="1049"/>
    </row>
    <row r="98" spans="1:5">
      <c r="A98" s="546"/>
      <c r="B98" s="542" t="s">
        <v>864</v>
      </c>
      <c r="C98" s="542" t="s">
        <v>883</v>
      </c>
      <c r="D98" s="542">
        <v>2363</v>
      </c>
      <c r="E98" s="1049"/>
    </row>
    <row r="99" spans="1:5">
      <c r="A99" s="546"/>
      <c r="B99" s="542" t="s">
        <v>864</v>
      </c>
      <c r="C99" s="542" t="s">
        <v>883</v>
      </c>
      <c r="D99" s="542">
        <v>2364</v>
      </c>
      <c r="E99" s="1049"/>
    </row>
    <row r="100" spans="1:5">
      <c r="A100" s="546"/>
      <c r="B100" s="542" t="s">
        <v>864</v>
      </c>
      <c r="C100" s="542" t="s">
        <v>883</v>
      </c>
      <c r="D100" s="542">
        <v>811</v>
      </c>
      <c r="E100" s="1049"/>
    </row>
    <row r="101" spans="1:5">
      <c r="A101" s="546"/>
      <c r="B101" s="542" t="s">
        <v>864</v>
      </c>
      <c r="C101" s="542" t="s">
        <v>883</v>
      </c>
      <c r="D101" s="542">
        <v>89</v>
      </c>
      <c r="E101" s="1050"/>
    </row>
    <row r="102" spans="1:5">
      <c r="A102" s="546"/>
      <c r="B102" s="542" t="s">
        <v>884</v>
      </c>
      <c r="C102" s="542" t="s">
        <v>884</v>
      </c>
      <c r="D102" s="542">
        <v>3030</v>
      </c>
      <c r="E102" s="1048" t="s">
        <v>885</v>
      </c>
    </row>
    <row r="103" spans="1:5">
      <c r="A103" s="546"/>
      <c r="B103" s="542" t="s">
        <v>884</v>
      </c>
      <c r="C103" s="542" t="s">
        <v>884</v>
      </c>
      <c r="D103" s="542">
        <v>3316</v>
      </c>
      <c r="E103" s="1049"/>
    </row>
    <row r="104" spans="1:5">
      <c r="A104" s="546"/>
      <c r="B104" s="542" t="s">
        <v>884</v>
      </c>
      <c r="C104" s="542" t="s">
        <v>884</v>
      </c>
      <c r="D104" s="542">
        <v>511</v>
      </c>
      <c r="E104" s="1049"/>
    </row>
    <row r="105" spans="1:5">
      <c r="A105" s="546"/>
      <c r="B105" s="542" t="s">
        <v>884</v>
      </c>
      <c r="C105" s="542" t="s">
        <v>884</v>
      </c>
      <c r="D105" s="542">
        <v>5110</v>
      </c>
      <c r="E105" s="1049"/>
    </row>
    <row r="106" spans="1:5">
      <c r="A106" s="546"/>
      <c r="B106" s="542" t="s">
        <v>884</v>
      </c>
      <c r="C106" s="542" t="s">
        <v>884</v>
      </c>
      <c r="D106" s="542">
        <v>512</v>
      </c>
      <c r="E106" s="1049"/>
    </row>
    <row r="107" spans="1:5">
      <c r="A107" s="546"/>
      <c r="B107" s="542" t="s">
        <v>884</v>
      </c>
      <c r="C107" s="542" t="s">
        <v>884</v>
      </c>
      <c r="D107" s="542">
        <v>5121</v>
      </c>
      <c r="E107" s="1049"/>
    </row>
    <row r="108" spans="1:5">
      <c r="A108" s="546"/>
      <c r="B108" s="542" t="s">
        <v>884</v>
      </c>
      <c r="C108" s="542" t="s">
        <v>884</v>
      </c>
      <c r="D108" s="542">
        <v>5223</v>
      </c>
      <c r="E108" s="1050"/>
    </row>
    <row r="109" spans="1:5">
      <c r="A109" s="546"/>
      <c r="B109" s="542" t="s">
        <v>886</v>
      </c>
      <c r="C109" s="542" t="s">
        <v>886</v>
      </c>
      <c r="D109" s="542">
        <v>2815</v>
      </c>
      <c r="E109" s="1048" t="s">
        <v>887</v>
      </c>
    </row>
    <row r="110" spans="1:5">
      <c r="A110" s="546"/>
      <c r="B110" s="542" t="s">
        <v>886</v>
      </c>
      <c r="C110" s="542" t="s">
        <v>886</v>
      </c>
      <c r="D110" s="542">
        <v>29</v>
      </c>
      <c r="E110" s="1049"/>
    </row>
    <row r="111" spans="1:5">
      <c r="A111" s="546"/>
      <c r="B111" s="542" t="s">
        <v>886</v>
      </c>
      <c r="C111" s="542" t="s">
        <v>886</v>
      </c>
      <c r="D111" s="542">
        <v>291</v>
      </c>
      <c r="E111" s="1049"/>
    </row>
    <row r="112" spans="1:5">
      <c r="A112" s="546"/>
      <c r="B112" s="542" t="s">
        <v>886</v>
      </c>
      <c r="C112" s="542" t="s">
        <v>886</v>
      </c>
      <c r="D112" s="542">
        <v>2910</v>
      </c>
      <c r="E112" s="1049"/>
    </row>
    <row r="113" spans="1:5">
      <c r="A113" s="546"/>
      <c r="B113" s="542" t="s">
        <v>886</v>
      </c>
      <c r="C113" s="542" t="s">
        <v>886</v>
      </c>
      <c r="D113" s="542">
        <v>292</v>
      </c>
      <c r="E113" s="1049"/>
    </row>
    <row r="114" spans="1:5">
      <c r="A114" s="546"/>
      <c r="B114" s="542" t="s">
        <v>886</v>
      </c>
      <c r="C114" s="542" t="s">
        <v>886</v>
      </c>
      <c r="D114" s="542">
        <v>2920</v>
      </c>
      <c r="E114" s="1049"/>
    </row>
    <row r="115" spans="1:5">
      <c r="A115" s="546"/>
      <c r="B115" s="542" t="s">
        <v>886</v>
      </c>
      <c r="C115" s="542" t="s">
        <v>886</v>
      </c>
      <c r="D115" s="542">
        <v>293</v>
      </c>
      <c r="E115" s="1049"/>
    </row>
    <row r="116" spans="1:5">
      <c r="A116" s="546"/>
      <c r="B116" s="542" t="s">
        <v>886</v>
      </c>
      <c r="C116" s="542" t="s">
        <v>886</v>
      </c>
      <c r="D116" s="542">
        <v>2932</v>
      </c>
      <c r="E116" s="1050"/>
    </row>
    <row r="117" spans="1:5">
      <c r="E117" s="9"/>
    </row>
    <row r="118" spans="1:5">
      <c r="E118" s="9"/>
    </row>
    <row r="119" spans="1:5">
      <c r="E119" s="9"/>
    </row>
    <row r="120" spans="1:5">
      <c r="E120" s="9"/>
    </row>
  </sheetData>
  <mergeCells count="14">
    <mergeCell ref="B19:H19"/>
    <mergeCell ref="B20:H20"/>
    <mergeCell ref="B21:H21"/>
    <mergeCell ref="B22:H22"/>
    <mergeCell ref="E66:E90"/>
    <mergeCell ref="C26:D26"/>
    <mergeCell ref="E26:E27"/>
    <mergeCell ref="E28:E38"/>
    <mergeCell ref="E40:E49"/>
    <mergeCell ref="E91:E92"/>
    <mergeCell ref="E93:E101"/>
    <mergeCell ref="E102:E108"/>
    <mergeCell ref="E109:E116"/>
    <mergeCell ref="E50:E65"/>
  </mergeCells>
  <hyperlinks>
    <hyperlink ref="A1" location="Index!B5" display="&lt;- back" xr:uid="{1A35A0BD-8ACE-4D8E-B607-4DFBD7E656C5}"/>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F40A9-E2E7-482C-A7DF-3BA68E3E1A4A}">
  <dimension ref="A1:F11"/>
  <sheetViews>
    <sheetView zoomScaleNormal="100" workbookViewId="0"/>
  </sheetViews>
  <sheetFormatPr defaultColWidth="9.109375" defaultRowHeight="13.2"/>
  <cols>
    <col min="1" max="1" width="5.88671875" style="367" customWidth="1"/>
    <col min="2" max="2" width="30" style="367" customWidth="1"/>
    <col min="3" max="3" width="33.5546875" style="367" customWidth="1"/>
    <col min="4" max="6" width="30" style="367" customWidth="1"/>
    <col min="7" max="16384" width="9.109375" style="367"/>
  </cols>
  <sheetData>
    <row r="1" spans="1:6">
      <c r="A1" s="38" t="s">
        <v>991</v>
      </c>
    </row>
    <row r="3" spans="1:6" ht="17.399999999999999">
      <c r="A3" s="83" t="s">
        <v>786</v>
      </c>
    </row>
    <row r="5" spans="1:6">
      <c r="F5" s="43" t="s">
        <v>993</v>
      </c>
    </row>
    <row r="6" spans="1:6">
      <c r="A6" s="550"/>
      <c r="B6" s="535" t="s">
        <v>58</v>
      </c>
      <c r="C6" s="535" t="s">
        <v>57</v>
      </c>
      <c r="D6" s="535" t="s">
        <v>56</v>
      </c>
      <c r="E6" s="437" t="s">
        <v>59</v>
      </c>
      <c r="F6" s="535" t="s">
        <v>60</v>
      </c>
    </row>
    <row r="7" spans="1:6" ht="39.6">
      <c r="A7" s="550"/>
      <c r="B7" s="547" t="s">
        <v>888</v>
      </c>
      <c r="C7" s="547" t="s">
        <v>1369</v>
      </c>
      <c r="D7" s="547" t="s">
        <v>1499</v>
      </c>
      <c r="E7" s="548" t="s">
        <v>889</v>
      </c>
      <c r="F7" s="549" t="s">
        <v>890</v>
      </c>
    </row>
    <row r="8" spans="1:6" ht="16.8" customHeight="1">
      <c r="A8" s="526">
        <v>1</v>
      </c>
      <c r="B8" s="704">
        <v>85.514282458964331</v>
      </c>
      <c r="C8" s="705">
        <v>2.7860061205262093E-4</v>
      </c>
      <c r="D8" s="704">
        <v>5.6360000000000004E-3</v>
      </c>
      <c r="E8" s="703">
        <v>6.54251526937969</v>
      </c>
      <c r="F8" s="550">
        <v>5</v>
      </c>
    </row>
    <row r="9" spans="1:6" ht="16.8" customHeight="1">
      <c r="A9" s="551"/>
      <c r="B9" s="1057" t="s">
        <v>1497</v>
      </c>
      <c r="C9" s="1058"/>
      <c r="D9" s="1058"/>
      <c r="E9" s="1058"/>
      <c r="F9" s="1059"/>
    </row>
    <row r="10" spans="1:6">
      <c r="B10" s="1057" t="s">
        <v>1496</v>
      </c>
      <c r="C10" s="1058"/>
      <c r="D10" s="1058"/>
      <c r="E10" s="1058"/>
      <c r="F10" s="1059"/>
    </row>
    <row r="11" spans="1:6">
      <c r="B11" s="1057" t="s">
        <v>1660</v>
      </c>
      <c r="C11" s="1058"/>
      <c r="D11" s="1058"/>
      <c r="E11" s="1058"/>
      <c r="F11" s="1059"/>
    </row>
  </sheetData>
  <mergeCells count="3">
    <mergeCell ref="B9:F9"/>
    <mergeCell ref="B10:F10"/>
    <mergeCell ref="B11:F11"/>
  </mergeCells>
  <hyperlinks>
    <hyperlink ref="A1" location="Index!B5" display="&lt;- back" xr:uid="{1B0B71D8-B1DE-455A-B54D-24657309941A}"/>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031AC-0D46-48E4-AD33-C9F88D106A3A}">
  <dimension ref="A1:P208"/>
  <sheetViews>
    <sheetView zoomScale="80" zoomScaleNormal="80" workbookViewId="0"/>
  </sheetViews>
  <sheetFormatPr defaultColWidth="8.88671875" defaultRowHeight="13.2"/>
  <cols>
    <col min="1" max="1" width="6.44140625" style="367" customWidth="1"/>
    <col min="2" max="2" width="75.6640625" style="367" customWidth="1"/>
    <col min="3" max="3" width="14.33203125" style="367" bestFit="1" customWidth="1"/>
    <col min="4" max="4" width="16.33203125" style="367" bestFit="1" customWidth="1"/>
    <col min="5" max="10" width="16" style="367" customWidth="1"/>
    <col min="11" max="11" width="17.6640625" style="367" customWidth="1"/>
    <col min="12" max="12" width="14.109375" style="367" bestFit="1" customWidth="1"/>
    <col min="13" max="13" width="12" style="367" customWidth="1"/>
    <col min="14" max="14" width="8.88671875" style="367"/>
    <col min="15" max="15" width="13.5546875" style="367" bestFit="1" customWidth="1"/>
    <col min="16" max="16" width="13" style="367" bestFit="1" customWidth="1"/>
    <col min="17" max="16384" width="8.88671875" style="367"/>
  </cols>
  <sheetData>
    <row r="1" spans="1:16">
      <c r="A1" s="38" t="s">
        <v>991</v>
      </c>
    </row>
    <row r="3" spans="1:16" ht="17.399999999999999">
      <c r="A3" s="83" t="s">
        <v>787</v>
      </c>
    </row>
    <row r="5" spans="1:16">
      <c r="P5" s="43" t="s">
        <v>993</v>
      </c>
    </row>
    <row r="6" spans="1:16">
      <c r="B6" s="552" t="s">
        <v>58</v>
      </c>
      <c r="C6" s="553" t="s">
        <v>57</v>
      </c>
      <c r="D6" s="553" t="s">
        <v>56</v>
      </c>
      <c r="E6" s="553" t="s">
        <v>59</v>
      </c>
      <c r="F6" s="553" t="s">
        <v>60</v>
      </c>
      <c r="G6" s="553" t="s">
        <v>107</v>
      </c>
      <c r="H6" s="553" t="s">
        <v>108</v>
      </c>
      <c r="I6" s="553" t="s">
        <v>109</v>
      </c>
      <c r="J6" s="553" t="s">
        <v>196</v>
      </c>
      <c r="K6" s="553" t="s">
        <v>197</v>
      </c>
      <c r="L6" s="553" t="s">
        <v>198</v>
      </c>
      <c r="M6" s="365" t="s">
        <v>199</v>
      </c>
      <c r="N6" s="365" t="s">
        <v>200</v>
      </c>
      <c r="O6" s="365" t="s">
        <v>403</v>
      </c>
      <c r="P6" s="365" t="s">
        <v>891</v>
      </c>
    </row>
    <row r="7" spans="1:16">
      <c r="B7" s="1000" t="s">
        <v>892</v>
      </c>
      <c r="C7" s="1062" t="s">
        <v>802</v>
      </c>
      <c r="D7" s="1063"/>
      <c r="E7" s="1063"/>
      <c r="F7" s="1063"/>
      <c r="G7" s="1063"/>
      <c r="H7" s="1063"/>
      <c r="I7" s="1063"/>
      <c r="J7" s="1063"/>
      <c r="K7" s="1063"/>
      <c r="L7" s="1063"/>
      <c r="M7" s="1063"/>
      <c r="N7" s="1063"/>
      <c r="O7" s="1063"/>
      <c r="P7" s="1064"/>
    </row>
    <row r="8" spans="1:16" ht="32.25" customHeight="1">
      <c r="B8" s="1060"/>
      <c r="C8" s="35"/>
      <c r="D8" s="992" t="s">
        <v>893</v>
      </c>
      <c r="E8" s="1005"/>
      <c r="F8" s="1005"/>
      <c r="G8" s="1005"/>
      <c r="H8" s="1005"/>
      <c r="I8" s="1005"/>
      <c r="J8" s="1005"/>
      <c r="K8" s="1005"/>
      <c r="L8" s="1005"/>
      <c r="M8" s="1005"/>
      <c r="N8" s="1005"/>
      <c r="O8" s="1005"/>
      <c r="P8" s="993"/>
    </row>
    <row r="9" spans="1:16" ht="52.5" customHeight="1">
      <c r="B9" s="1060"/>
      <c r="C9" s="35"/>
      <c r="D9" s="992" t="s">
        <v>894</v>
      </c>
      <c r="E9" s="1005"/>
      <c r="F9" s="1005"/>
      <c r="G9" s="1005"/>
      <c r="H9" s="993"/>
      <c r="I9" s="1048" t="s">
        <v>895</v>
      </c>
      <c r="J9" s="1048" t="s">
        <v>896</v>
      </c>
      <c r="K9" s="1065" t="s">
        <v>897</v>
      </c>
      <c r="L9" s="1000" t="s">
        <v>815</v>
      </c>
      <c r="M9" s="1000" t="s">
        <v>814</v>
      </c>
      <c r="N9" s="1067" t="s">
        <v>406</v>
      </c>
      <c r="O9" s="1068"/>
      <c r="P9" s="1069"/>
    </row>
    <row r="10" spans="1:16" ht="39.6">
      <c r="B10" s="1061"/>
      <c r="C10" s="35"/>
      <c r="D10" s="554" t="s">
        <v>806</v>
      </c>
      <c r="E10" s="554" t="s">
        <v>807</v>
      </c>
      <c r="F10" s="554" t="s">
        <v>808</v>
      </c>
      <c r="G10" s="554" t="s">
        <v>809</v>
      </c>
      <c r="H10" s="411" t="s">
        <v>810</v>
      </c>
      <c r="I10" s="1050"/>
      <c r="J10" s="1050"/>
      <c r="K10" s="1066"/>
      <c r="L10" s="1061"/>
      <c r="M10" s="1061"/>
      <c r="N10" s="555"/>
      <c r="O10" s="34" t="s">
        <v>898</v>
      </c>
      <c r="P10" s="34" t="s">
        <v>814</v>
      </c>
    </row>
    <row r="11" spans="1:16">
      <c r="A11" s="552">
        <v>1</v>
      </c>
      <c r="B11" s="540" t="s">
        <v>818</v>
      </c>
      <c r="C11" s="663">
        <v>1860.2575200647045</v>
      </c>
      <c r="D11" s="663">
        <v>900.72538828742518</v>
      </c>
      <c r="E11" s="663">
        <v>483.29184289657525</v>
      </c>
      <c r="F11" s="663">
        <v>240.97398919657203</v>
      </c>
      <c r="G11" s="663">
        <v>108.00898823383085</v>
      </c>
      <c r="H11" s="663">
        <v>6.0341706168113696</v>
      </c>
      <c r="I11" s="663">
        <v>0</v>
      </c>
      <c r="J11" s="663">
        <v>587.39209665601072</v>
      </c>
      <c r="K11" s="663">
        <v>1145.6081119583926</v>
      </c>
      <c r="L11" s="663">
        <v>229.51819878828488</v>
      </c>
      <c r="M11" s="663">
        <v>83.038728949872365</v>
      </c>
      <c r="N11" s="663">
        <v>-65.749621070000003</v>
      </c>
      <c r="O11" s="663">
        <v>-13.182913019999999</v>
      </c>
      <c r="P11" s="663">
        <v>-42.088632359999998</v>
      </c>
    </row>
    <row r="12" spans="1:16">
      <c r="A12" s="552">
        <v>2</v>
      </c>
      <c r="B12" s="540" t="s">
        <v>819</v>
      </c>
      <c r="C12" s="663">
        <v>659.70510280368103</v>
      </c>
      <c r="D12" s="663">
        <v>452.75859926500374</v>
      </c>
      <c r="E12" s="663">
        <v>43.661008616020084</v>
      </c>
      <c r="F12" s="663">
        <v>41.913672373289593</v>
      </c>
      <c r="G12" s="663">
        <v>26.096525511488043</v>
      </c>
      <c r="H12" s="663">
        <v>2.5512858637237503</v>
      </c>
      <c r="I12" s="663">
        <v>0</v>
      </c>
      <c r="J12" s="663">
        <v>14.44365082869335</v>
      </c>
      <c r="K12" s="663">
        <v>549.98615493710815</v>
      </c>
      <c r="L12" s="663">
        <v>64.544045477007316</v>
      </c>
      <c r="M12" s="663">
        <v>2.3789404257650233</v>
      </c>
      <c r="N12" s="663">
        <v>-4.3985730000000007</v>
      </c>
      <c r="O12" s="663">
        <v>-3.4325995400000004</v>
      </c>
      <c r="P12" s="663">
        <v>-0.52418358000000009</v>
      </c>
    </row>
    <row r="13" spans="1:16">
      <c r="A13" s="552">
        <v>3</v>
      </c>
      <c r="B13" s="540" t="s">
        <v>820</v>
      </c>
      <c r="C13" s="663">
        <v>19641.586193939234</v>
      </c>
      <c r="D13" s="663">
        <v>8689.2047288950616</v>
      </c>
      <c r="E13" s="663">
        <v>3281.8725808052518</v>
      </c>
      <c r="F13" s="663">
        <v>869.56446293947022</v>
      </c>
      <c r="G13" s="663">
        <v>1987.5080871294688</v>
      </c>
      <c r="H13" s="663">
        <v>4.2996231212158591</v>
      </c>
      <c r="I13" s="663">
        <v>0</v>
      </c>
      <c r="J13" s="663">
        <v>1995.681184446164</v>
      </c>
      <c r="K13" s="663">
        <v>12832.468675323087</v>
      </c>
      <c r="L13" s="663">
        <v>2663.4252625766317</v>
      </c>
      <c r="M13" s="663">
        <v>484.1849013826162</v>
      </c>
      <c r="N13" s="663">
        <v>-359.26439118000002</v>
      </c>
      <c r="O13" s="663">
        <v>-114.12564426</v>
      </c>
      <c r="P13" s="663">
        <v>-216.60744155</v>
      </c>
    </row>
    <row r="14" spans="1:16">
      <c r="A14" s="552">
        <v>4</v>
      </c>
      <c r="B14" s="540" t="s">
        <v>821</v>
      </c>
      <c r="C14" s="663">
        <v>4824.4828742557393</v>
      </c>
      <c r="D14" s="663">
        <v>1984.7368828447563</v>
      </c>
      <c r="E14" s="663">
        <v>700.09001938694314</v>
      </c>
      <c r="F14" s="663">
        <v>910.69680392397709</v>
      </c>
      <c r="G14" s="663">
        <v>226.94523120317183</v>
      </c>
      <c r="H14" s="663">
        <v>6.4193319974152594</v>
      </c>
      <c r="I14" s="663">
        <v>0</v>
      </c>
      <c r="J14" s="663">
        <v>232.51108292717356</v>
      </c>
      <c r="K14" s="663">
        <v>3589.9578544316751</v>
      </c>
      <c r="L14" s="663">
        <v>450.16248989355256</v>
      </c>
      <c r="M14" s="663">
        <v>19.715185741274883</v>
      </c>
      <c r="N14" s="663">
        <v>-42.538240159999994</v>
      </c>
      <c r="O14" s="663">
        <v>-19.238332339999999</v>
      </c>
      <c r="P14" s="663">
        <v>-12.03462519</v>
      </c>
    </row>
    <row r="15" spans="1:16">
      <c r="A15" s="552">
        <v>5</v>
      </c>
      <c r="B15" s="540" t="s">
        <v>822</v>
      </c>
      <c r="C15" s="663">
        <v>813.59964903055072</v>
      </c>
      <c r="D15" s="663">
        <v>278.26490773428196</v>
      </c>
      <c r="E15" s="663">
        <v>202.75224757286927</v>
      </c>
      <c r="F15" s="663">
        <v>77.534485006312792</v>
      </c>
      <c r="G15" s="663">
        <v>179.67422689807256</v>
      </c>
      <c r="H15" s="663">
        <v>8.4867543689619094</v>
      </c>
      <c r="I15" s="663">
        <v>0</v>
      </c>
      <c r="J15" s="663">
        <v>118.08886773503042</v>
      </c>
      <c r="K15" s="663">
        <v>620.13699947650628</v>
      </c>
      <c r="L15" s="663">
        <v>83.031394800484819</v>
      </c>
      <c r="M15" s="663">
        <v>5.6711182516106859</v>
      </c>
      <c r="N15" s="663">
        <v>-19.018974759999999</v>
      </c>
      <c r="O15" s="663">
        <v>-13.38526016</v>
      </c>
      <c r="P15" s="663">
        <v>-3.1327393999999997</v>
      </c>
    </row>
    <row r="16" spans="1:16">
      <c r="A16" s="552">
        <v>6</v>
      </c>
      <c r="B16" s="540" t="s">
        <v>823</v>
      </c>
      <c r="C16" s="663">
        <v>9707.011059379327</v>
      </c>
      <c r="D16" s="663">
        <v>4876.3342593078241</v>
      </c>
      <c r="E16" s="663">
        <v>596.39688594496249</v>
      </c>
      <c r="F16" s="663">
        <v>1345.9024375612962</v>
      </c>
      <c r="G16" s="663">
        <v>1800.2247781839467</v>
      </c>
      <c r="H16" s="663">
        <v>8.1092936959549906</v>
      </c>
      <c r="I16" s="663">
        <v>0</v>
      </c>
      <c r="J16" s="663">
        <v>359.18598823228371</v>
      </c>
      <c r="K16" s="663">
        <v>8259.6723727657445</v>
      </c>
      <c r="L16" s="663">
        <v>2409.6268248003862</v>
      </c>
      <c r="M16" s="663">
        <v>393.35152542523412</v>
      </c>
      <c r="N16" s="663">
        <v>-279.24499489999999</v>
      </c>
      <c r="O16" s="663">
        <v>-72.971517810000009</v>
      </c>
      <c r="P16" s="663">
        <v>-191.431701</v>
      </c>
    </row>
    <row r="17" spans="1:16">
      <c r="A17" s="552">
        <v>7</v>
      </c>
      <c r="B17" s="540" t="s">
        <v>824</v>
      </c>
      <c r="C17" s="663">
        <v>13281.754148151118</v>
      </c>
      <c r="D17" s="663">
        <v>6349.1018626106325</v>
      </c>
      <c r="E17" s="663">
        <v>1510.1185379378576</v>
      </c>
      <c r="F17" s="663">
        <v>1038.0371946531438</v>
      </c>
      <c r="G17" s="663">
        <v>1443.5061062736747</v>
      </c>
      <c r="H17" s="663">
        <v>4.5675147042500299</v>
      </c>
      <c r="I17" s="663">
        <v>0</v>
      </c>
      <c r="J17" s="663">
        <v>1196.7049887708138</v>
      </c>
      <c r="K17" s="663">
        <v>9144.0587127044946</v>
      </c>
      <c r="L17" s="663">
        <v>2382.0609499237512</v>
      </c>
      <c r="M17" s="663">
        <v>389.34571822955297</v>
      </c>
      <c r="N17" s="663">
        <v>-388.24445463000001</v>
      </c>
      <c r="O17" s="663">
        <v>-142.83383759</v>
      </c>
      <c r="P17" s="663">
        <v>-216.10768587000001</v>
      </c>
    </row>
    <row r="18" spans="1:16">
      <c r="A18" s="552">
        <v>8</v>
      </c>
      <c r="B18" s="540" t="s">
        <v>825</v>
      </c>
      <c r="C18" s="663">
        <v>5171.5126331677293</v>
      </c>
      <c r="D18" s="663">
        <v>1671.5795283590851</v>
      </c>
      <c r="E18" s="663">
        <v>1073.2423186063597</v>
      </c>
      <c r="F18" s="663">
        <v>698.08063500662411</v>
      </c>
      <c r="G18" s="663">
        <v>574.65311027384223</v>
      </c>
      <c r="H18" s="663">
        <v>6.8839006289392897</v>
      </c>
      <c r="I18" s="663">
        <v>0</v>
      </c>
      <c r="J18" s="663">
        <v>344.92291758050851</v>
      </c>
      <c r="K18" s="663">
        <v>3672.6326746654031</v>
      </c>
      <c r="L18" s="663">
        <v>597.79213745638401</v>
      </c>
      <c r="M18" s="663">
        <v>70.922150724751219</v>
      </c>
      <c r="N18" s="663">
        <v>-74.929178930000006</v>
      </c>
      <c r="O18" s="663">
        <v>-28.063896489999998</v>
      </c>
      <c r="P18" s="663">
        <v>-34.092948329999999</v>
      </c>
    </row>
    <row r="19" spans="1:16">
      <c r="A19" s="552">
        <v>9</v>
      </c>
      <c r="B19" s="540" t="s">
        <v>826</v>
      </c>
      <c r="C19" s="663">
        <v>31794.114209521198</v>
      </c>
      <c r="D19" s="663">
        <v>11714.177589433728</v>
      </c>
      <c r="E19" s="663">
        <v>4199.9696738149687</v>
      </c>
      <c r="F19" s="663">
        <v>5138.7380948269483</v>
      </c>
      <c r="G19" s="663">
        <v>6539.9465636240284</v>
      </c>
      <c r="H19" s="663">
        <v>10.608781189734138</v>
      </c>
      <c r="I19" s="663">
        <v>0</v>
      </c>
      <c r="J19" s="663">
        <v>940.97079311485265</v>
      </c>
      <c r="K19" s="663">
        <v>26651.86112858482</v>
      </c>
      <c r="L19" s="663">
        <v>6760.8199332571912</v>
      </c>
      <c r="M19" s="663">
        <v>788.98109592630772</v>
      </c>
      <c r="N19" s="663">
        <v>-503.28190855999998</v>
      </c>
      <c r="O19" s="663">
        <v>-227.45924294</v>
      </c>
      <c r="P19" s="663">
        <v>-224.40951612999999</v>
      </c>
    </row>
    <row r="20" spans="1:16">
      <c r="A20" s="552">
        <v>10</v>
      </c>
      <c r="B20" s="540" t="s">
        <v>899</v>
      </c>
      <c r="C20" s="663">
        <v>90585.990758241664</v>
      </c>
      <c r="D20" s="663">
        <v>9753.250169622881</v>
      </c>
      <c r="E20" s="663">
        <v>7220.0991964300738</v>
      </c>
      <c r="F20" s="663">
        <v>23129.094077656606</v>
      </c>
      <c r="G20" s="663">
        <v>47460.574583261317</v>
      </c>
      <c r="H20" s="663">
        <v>19.08215070037696</v>
      </c>
      <c r="I20" s="663">
        <v>0</v>
      </c>
      <c r="J20" s="663">
        <v>13150.510314483521</v>
      </c>
      <c r="K20" s="663">
        <v>74412.50771248735</v>
      </c>
      <c r="L20" s="663">
        <v>10490.923209420869</v>
      </c>
      <c r="M20" s="663">
        <v>1518.4652523121088</v>
      </c>
      <c r="N20" s="663">
        <v>-807.74717591673584</v>
      </c>
      <c r="O20" s="663">
        <v>-289.39107655491563</v>
      </c>
      <c r="P20" s="663">
        <v>-454.78047452370259</v>
      </c>
    </row>
    <row r="21" spans="1:16">
      <c r="A21" s="552">
        <v>11</v>
      </c>
      <c r="B21" s="540" t="s">
        <v>900</v>
      </c>
      <c r="C21" s="663">
        <v>38367.191955854898</v>
      </c>
      <c r="D21" s="663">
        <v>13224.35145330516</v>
      </c>
      <c r="E21" s="663">
        <v>7757.5148584802782</v>
      </c>
      <c r="F21" s="663">
        <v>8627.5156881042985</v>
      </c>
      <c r="G21" s="663">
        <v>3654.7269623767638</v>
      </c>
      <c r="H21" s="663">
        <v>8.0408893579270604</v>
      </c>
      <c r="I21" s="663">
        <v>0</v>
      </c>
      <c r="J21" s="663">
        <v>4374.4794226279801</v>
      </c>
      <c r="K21" s="663">
        <v>28889.629539638518</v>
      </c>
      <c r="L21" s="663">
        <v>7920.2750187839601</v>
      </c>
      <c r="M21" s="663">
        <v>1074.7484411719702</v>
      </c>
      <c r="N21" s="663">
        <v>-795.92894395314852</v>
      </c>
      <c r="O21" s="663">
        <v>-348.27999591435497</v>
      </c>
      <c r="P21" s="663">
        <v>-368.15180051201378</v>
      </c>
    </row>
    <row r="22" spans="1:16">
      <c r="A22" s="552">
        <v>12</v>
      </c>
      <c r="B22" s="540" t="s">
        <v>901</v>
      </c>
      <c r="C22" s="663">
        <v>51.417026619999994</v>
      </c>
      <c r="D22" s="663">
        <v>0</v>
      </c>
      <c r="E22" s="663">
        <v>0</v>
      </c>
      <c r="F22" s="663">
        <v>0</v>
      </c>
      <c r="G22" s="663">
        <v>0</v>
      </c>
      <c r="H22" s="663">
        <v>0</v>
      </c>
      <c r="I22" s="663">
        <v>0</v>
      </c>
      <c r="J22" s="663">
        <v>0</v>
      </c>
      <c r="K22" s="663">
        <v>0</v>
      </c>
      <c r="L22" s="663">
        <v>0</v>
      </c>
      <c r="M22" s="663">
        <v>0</v>
      </c>
      <c r="N22" s="663">
        <v>-28.178856669999995</v>
      </c>
      <c r="O22" s="663">
        <v>0</v>
      </c>
      <c r="P22" s="663">
        <v>0</v>
      </c>
    </row>
    <row r="23" spans="1:16">
      <c r="A23" s="552">
        <v>13</v>
      </c>
      <c r="B23" s="540" t="s">
        <v>902</v>
      </c>
      <c r="C23" s="663">
        <v>16780.01593200531</v>
      </c>
      <c r="D23" s="663">
        <v>4831.1292141252925</v>
      </c>
      <c r="E23" s="663">
        <v>2888.3746698823134</v>
      </c>
      <c r="F23" s="663">
        <v>2702.9209325320526</v>
      </c>
      <c r="G23" s="663">
        <v>2287.0362628557777</v>
      </c>
      <c r="H23" s="663">
        <v>8.4406922443587309</v>
      </c>
      <c r="I23" s="663">
        <v>0</v>
      </c>
      <c r="J23" s="663">
        <v>539.08631274821869</v>
      </c>
      <c r="K23" s="663">
        <v>12170.374766647217</v>
      </c>
      <c r="L23" s="663">
        <v>3193.2671780007481</v>
      </c>
      <c r="M23" s="663">
        <v>422.36880438986566</v>
      </c>
      <c r="N23" s="663">
        <v>-337.94412717</v>
      </c>
      <c r="O23" s="663">
        <v>-147.65012041</v>
      </c>
      <c r="P23" s="663">
        <v>-163.98560843000001</v>
      </c>
    </row>
    <row r="25" spans="1:16">
      <c r="B25" s="657" t="s">
        <v>26</v>
      </c>
      <c r="C25" s="661">
        <f>SUM(C11:C19)+C23</f>
        <v>104534.0393223186</v>
      </c>
      <c r="D25" s="661">
        <f t="shared" ref="D25:P25" si="0">SUM(D11:D19)+D23</f>
        <v>41748.012960863089</v>
      </c>
      <c r="E25" s="661">
        <f t="shared" si="0"/>
        <v>14979.769785464119</v>
      </c>
      <c r="F25" s="661">
        <f t="shared" si="0"/>
        <v>13064.362708019686</v>
      </c>
      <c r="G25" s="661">
        <f t="shared" si="0"/>
        <v>15173.599880187303</v>
      </c>
      <c r="H25" s="661"/>
      <c r="I25" s="661">
        <f t="shared" si="0"/>
        <v>0</v>
      </c>
      <c r="J25" s="661">
        <f t="shared" si="0"/>
        <v>6328.9878830397492</v>
      </c>
      <c r="K25" s="661">
        <f t="shared" si="0"/>
        <v>78636.757451494443</v>
      </c>
      <c r="L25" s="661">
        <f t="shared" si="0"/>
        <v>18834.248414974423</v>
      </c>
      <c r="M25" s="661">
        <f t="shared" si="0"/>
        <v>2659.9581694468507</v>
      </c>
      <c r="N25" s="661">
        <f t="shared" si="0"/>
        <v>-2074.6144643600001</v>
      </c>
      <c r="O25" s="661">
        <f t="shared" si="0"/>
        <v>-782.34336456000005</v>
      </c>
      <c r="P25" s="661">
        <f t="shared" si="0"/>
        <v>-1104.4150818400001</v>
      </c>
    </row>
    <row r="26" spans="1:16">
      <c r="B26" s="657" t="s">
        <v>1423</v>
      </c>
      <c r="C26" s="661">
        <f>SUM(C36:C44)+C48+SUM(C56:C64)+C68+SUM(C76:C84)+C88+SUM(C96:C104)+C108+SUM(C116:C124)+C128+SUM(C136:C144)+C148+SUM(C156:C164)+C168+SUM(C176:C184)+C188+SUM(C196:C204)+C208</f>
        <v>104534.03932231857</v>
      </c>
      <c r="D26" s="661">
        <f t="shared" ref="D26:P26" si="1">SUM(D36:D44)+D48+SUM(D56:D64)+D68+SUM(D76:D84)+D88+SUM(D96:D104)+D108+SUM(D116:D124)+D128+SUM(D136:D144)+D148+SUM(D156:D164)+D168+SUM(D176:D184)+D188+SUM(D196:D204)+D208</f>
        <v>41748.012960863096</v>
      </c>
      <c r="E26" s="661">
        <f t="shared" si="1"/>
        <v>14979.769785464123</v>
      </c>
      <c r="F26" s="661">
        <f t="shared" si="1"/>
        <v>13064.362708019686</v>
      </c>
      <c r="G26" s="661">
        <f t="shared" si="1"/>
        <v>15173.599880187301</v>
      </c>
      <c r="H26" s="661"/>
      <c r="I26" s="661">
        <f t="shared" si="1"/>
        <v>0</v>
      </c>
      <c r="J26" s="661">
        <f t="shared" si="1"/>
        <v>6328.9878830397511</v>
      </c>
      <c r="K26" s="661">
        <f t="shared" si="1"/>
        <v>78636.757451494486</v>
      </c>
      <c r="L26" s="661">
        <f t="shared" si="1"/>
        <v>18834.248414974427</v>
      </c>
      <c r="M26" s="661">
        <f t="shared" si="1"/>
        <v>2659.9581694468502</v>
      </c>
      <c r="N26" s="661">
        <f t="shared" si="1"/>
        <v>-2074.6144643600001</v>
      </c>
      <c r="O26" s="661">
        <f t="shared" si="1"/>
        <v>-782.34336456000005</v>
      </c>
      <c r="P26" s="661">
        <f t="shared" si="1"/>
        <v>-1104.4150818400001</v>
      </c>
    </row>
    <row r="27" spans="1:16">
      <c r="B27" s="367" t="s">
        <v>1424</v>
      </c>
      <c r="C27" s="367" t="str">
        <f>IF((ROUND(C25,1)-ROUND(C26,1))=0,"OK","NOK")</f>
        <v>OK</v>
      </c>
      <c r="D27" s="367" t="str">
        <f t="shared" ref="D27:G27" si="2">IF((ROUND(D25,1)-ROUND(D26,1))=0,"OK","NOK")</f>
        <v>OK</v>
      </c>
      <c r="E27" s="367" t="str">
        <f t="shared" si="2"/>
        <v>OK</v>
      </c>
      <c r="F27" s="367" t="str">
        <f t="shared" si="2"/>
        <v>OK</v>
      </c>
      <c r="G27" s="367" t="str">
        <f t="shared" si="2"/>
        <v>OK</v>
      </c>
      <c r="I27" s="367" t="str">
        <f>IF((ROUND(I25,1)-ROUND(I26,1))=0,"OK","NOK")</f>
        <v>OK</v>
      </c>
      <c r="J27" s="367" t="str">
        <f t="shared" ref="J27:P27" si="3">IF((ROUND(J25,1)-ROUND(J26,1))=0,"OK","NOK")</f>
        <v>OK</v>
      </c>
      <c r="K27" s="367" t="str">
        <f t="shared" si="3"/>
        <v>OK</v>
      </c>
      <c r="L27" s="367" t="str">
        <f t="shared" si="3"/>
        <v>OK</v>
      </c>
      <c r="M27" s="367" t="str">
        <f t="shared" si="3"/>
        <v>OK</v>
      </c>
      <c r="N27" s="367" t="str">
        <f t="shared" si="3"/>
        <v>OK</v>
      </c>
      <c r="O27" s="367" t="str">
        <f t="shared" si="3"/>
        <v>OK</v>
      </c>
      <c r="P27" s="367" t="str">
        <f t="shared" si="3"/>
        <v>OK</v>
      </c>
    </row>
    <row r="28" spans="1:16">
      <c r="B28" s="367" t="s">
        <v>1425</v>
      </c>
      <c r="C28" s="367" t="str">
        <f>IF(ROUND(SUM(C20:C22),1)-ROUND((SUM(C45:C47)+SUM(C65:C67)+SUM(C85:C87)+SUM(C105:C107)+SUM(C125:C127)+SUM(C145:C147)+SUM(C165:C167)+SUM(C185:C187)+SUM(C205:C207)),1)=0,"OK","NOK")</f>
        <v>OK</v>
      </c>
      <c r="D28" s="367" t="str">
        <f t="shared" ref="D28:P28" si="4">IF(ROUND(SUM(D20:D22),1)-ROUND((SUM(D45:D47)+SUM(D65:D67)+SUM(D85:D87)+SUM(D105:D107)+SUM(D125:D127)+SUM(D145:D147)+SUM(D165:D167)+SUM(D185:D187)+SUM(D205:D207)),1)=0,"OK","NOK")</f>
        <v>OK</v>
      </c>
      <c r="E28" s="367" t="str">
        <f t="shared" si="4"/>
        <v>OK</v>
      </c>
      <c r="F28" s="367" t="str">
        <f t="shared" si="4"/>
        <v>OK</v>
      </c>
      <c r="G28" s="367" t="str">
        <f t="shared" si="4"/>
        <v>OK</v>
      </c>
      <c r="I28" s="367" t="str">
        <f t="shared" si="4"/>
        <v>OK</v>
      </c>
      <c r="J28" s="367" t="str">
        <f t="shared" si="4"/>
        <v>OK</v>
      </c>
      <c r="K28" s="367" t="str">
        <f t="shared" si="4"/>
        <v>OK</v>
      </c>
      <c r="L28" s="367" t="str">
        <f t="shared" si="4"/>
        <v>OK</v>
      </c>
      <c r="M28" s="367" t="str">
        <f t="shared" si="4"/>
        <v>OK</v>
      </c>
      <c r="N28" s="367" t="str">
        <f t="shared" si="4"/>
        <v>OK</v>
      </c>
      <c r="O28" s="367" t="str">
        <f t="shared" si="4"/>
        <v>OK</v>
      </c>
      <c r="P28" s="367" t="str">
        <f t="shared" si="4"/>
        <v>OK</v>
      </c>
    </row>
    <row r="30" spans="1:16">
      <c r="P30" s="43" t="s">
        <v>993</v>
      </c>
    </row>
    <row r="31" spans="1:16">
      <c r="B31" s="552" t="s">
        <v>58</v>
      </c>
      <c r="C31" s="553" t="s">
        <v>57</v>
      </c>
      <c r="D31" s="553" t="s">
        <v>56</v>
      </c>
      <c r="E31" s="553" t="s">
        <v>59</v>
      </c>
      <c r="F31" s="553" t="s">
        <v>60</v>
      </c>
      <c r="G31" s="553" t="s">
        <v>107</v>
      </c>
      <c r="H31" s="553" t="s">
        <v>108</v>
      </c>
      <c r="I31" s="553" t="s">
        <v>109</v>
      </c>
      <c r="J31" s="553" t="s">
        <v>196</v>
      </c>
      <c r="K31" s="553" t="s">
        <v>197</v>
      </c>
      <c r="L31" s="553" t="s">
        <v>198</v>
      </c>
      <c r="M31" s="365" t="s">
        <v>199</v>
      </c>
      <c r="N31" s="365" t="s">
        <v>200</v>
      </c>
      <c r="O31" s="365" t="s">
        <v>403</v>
      </c>
      <c r="P31" s="365" t="s">
        <v>891</v>
      </c>
    </row>
    <row r="32" spans="1:16">
      <c r="B32" s="1000" t="s">
        <v>1136</v>
      </c>
      <c r="C32" s="1062" t="s">
        <v>802</v>
      </c>
      <c r="D32" s="1063"/>
      <c r="E32" s="1063"/>
      <c r="F32" s="1063"/>
      <c r="G32" s="1063"/>
      <c r="H32" s="1063"/>
      <c r="I32" s="1063"/>
      <c r="J32" s="1063"/>
      <c r="K32" s="1063"/>
      <c r="L32" s="1063"/>
      <c r="M32" s="1063"/>
      <c r="N32" s="1063"/>
      <c r="O32" s="1063"/>
      <c r="P32" s="1064"/>
    </row>
    <row r="33" spans="1:16">
      <c r="B33" s="1060"/>
      <c r="C33" s="35"/>
      <c r="D33" s="992" t="s">
        <v>893</v>
      </c>
      <c r="E33" s="1005"/>
      <c r="F33" s="1005"/>
      <c r="G33" s="1005"/>
      <c r="H33" s="1005"/>
      <c r="I33" s="1005"/>
      <c r="J33" s="1005"/>
      <c r="K33" s="1005"/>
      <c r="L33" s="1005"/>
      <c r="M33" s="1005"/>
      <c r="N33" s="1005"/>
      <c r="O33" s="1005"/>
      <c r="P33" s="993"/>
    </row>
    <row r="34" spans="1:16">
      <c r="B34" s="1060"/>
      <c r="C34" s="35"/>
      <c r="D34" s="992" t="s">
        <v>894</v>
      </c>
      <c r="E34" s="1005"/>
      <c r="F34" s="1005"/>
      <c r="G34" s="1005"/>
      <c r="H34" s="993"/>
      <c r="I34" s="1048" t="s">
        <v>895</v>
      </c>
      <c r="J34" s="1048" t="s">
        <v>896</v>
      </c>
      <c r="K34" s="1065" t="s">
        <v>897</v>
      </c>
      <c r="L34" s="1000" t="s">
        <v>815</v>
      </c>
      <c r="M34" s="1000" t="s">
        <v>814</v>
      </c>
      <c r="N34" s="1067" t="s">
        <v>406</v>
      </c>
      <c r="O34" s="1068"/>
      <c r="P34" s="1069"/>
    </row>
    <row r="35" spans="1:16" ht="39.6">
      <c r="B35" s="1061"/>
      <c r="C35" s="35"/>
      <c r="D35" s="554" t="s">
        <v>806</v>
      </c>
      <c r="E35" s="554" t="s">
        <v>807</v>
      </c>
      <c r="F35" s="554" t="s">
        <v>808</v>
      </c>
      <c r="G35" s="554" t="s">
        <v>809</v>
      </c>
      <c r="H35" s="411" t="s">
        <v>810</v>
      </c>
      <c r="I35" s="1050"/>
      <c r="J35" s="1050"/>
      <c r="K35" s="1066"/>
      <c r="L35" s="1061"/>
      <c r="M35" s="1061"/>
      <c r="N35" s="555"/>
      <c r="O35" s="34" t="s">
        <v>898</v>
      </c>
      <c r="P35" s="34" t="s">
        <v>814</v>
      </c>
    </row>
    <row r="36" spans="1:16">
      <c r="A36" s="552">
        <v>1</v>
      </c>
      <c r="B36" s="540" t="s">
        <v>818</v>
      </c>
      <c r="C36" s="664">
        <v>291.65304667735234</v>
      </c>
      <c r="D36" s="664">
        <v>83.776516065539298</v>
      </c>
      <c r="E36" s="664">
        <v>52.987596406774998</v>
      </c>
      <c r="F36" s="664">
        <v>97.199704595038</v>
      </c>
      <c r="G36" s="664">
        <v>57.688579350000005</v>
      </c>
      <c r="H36" s="664">
        <v>10.528504671214581</v>
      </c>
      <c r="I36" s="664">
        <v>0</v>
      </c>
      <c r="J36" s="664">
        <v>9.8520351700000006</v>
      </c>
      <c r="K36" s="664">
        <v>281.80036124735233</v>
      </c>
      <c r="L36" s="664">
        <v>57.031056978144001</v>
      </c>
      <c r="M36" s="664">
        <v>6.9220639400000001</v>
      </c>
      <c r="N36" s="664">
        <v>-6.1569233600000022</v>
      </c>
      <c r="O36" s="664">
        <v>-2.91346791</v>
      </c>
      <c r="P36" s="664">
        <v>-1.9073222599999999</v>
      </c>
    </row>
    <row r="37" spans="1:16">
      <c r="A37" s="552">
        <v>2</v>
      </c>
      <c r="B37" s="540" t="s">
        <v>819</v>
      </c>
      <c r="C37" s="664">
        <v>443.26622176999996</v>
      </c>
      <c r="D37" s="664">
        <v>332.76787817000002</v>
      </c>
      <c r="E37" s="664">
        <v>27.25015638</v>
      </c>
      <c r="F37" s="664">
        <v>27.79674206</v>
      </c>
      <c r="G37" s="664">
        <v>25.270217289999998</v>
      </c>
      <c r="H37" s="664">
        <v>2.0954344200170301</v>
      </c>
      <c r="I37" s="664">
        <v>0</v>
      </c>
      <c r="J37" s="664">
        <v>5.42789549</v>
      </c>
      <c r="K37" s="664">
        <v>407.65709841</v>
      </c>
      <c r="L37" s="664">
        <v>39.211355579999996</v>
      </c>
      <c r="M37" s="664">
        <v>1.53249781</v>
      </c>
      <c r="N37" s="664">
        <v>-2.1496745800000001</v>
      </c>
      <c r="O37" s="664">
        <v>-1.6792337399999999</v>
      </c>
      <c r="P37" s="664">
        <v>-0.29857035999999998</v>
      </c>
    </row>
    <row r="38" spans="1:16">
      <c r="A38" s="552">
        <v>3</v>
      </c>
      <c r="B38" s="540" t="s">
        <v>820</v>
      </c>
      <c r="C38" s="664">
        <v>8345.0861714309485</v>
      </c>
      <c r="D38" s="664">
        <v>4059.4891666139092</v>
      </c>
      <c r="E38" s="664">
        <v>1883.773093875101</v>
      </c>
      <c r="F38" s="664">
        <v>682.408539637731</v>
      </c>
      <c r="G38" s="664">
        <v>1619.042761222649</v>
      </c>
      <c r="H38" s="664">
        <v>5.0066088927744401</v>
      </c>
      <c r="I38" s="664">
        <v>0</v>
      </c>
      <c r="J38" s="664">
        <v>104.8588500154392</v>
      </c>
      <c r="K38" s="664">
        <v>8139.8547113339509</v>
      </c>
      <c r="L38" s="664">
        <v>1377.9006589807691</v>
      </c>
      <c r="M38" s="664">
        <v>280.343419778373</v>
      </c>
      <c r="N38" s="664">
        <v>-139.84860179</v>
      </c>
      <c r="O38" s="664">
        <v>-44.550261149999997</v>
      </c>
      <c r="P38" s="664">
        <v>-89.15268626000001</v>
      </c>
    </row>
    <row r="39" spans="1:16">
      <c r="A39" s="552">
        <v>4</v>
      </c>
      <c r="B39" s="540" t="s">
        <v>821</v>
      </c>
      <c r="C39" s="664">
        <v>1491.1556286511143</v>
      </c>
      <c r="D39" s="664">
        <v>359.43405416361998</v>
      </c>
      <c r="E39" s="664">
        <v>263.82378527379831</v>
      </c>
      <c r="F39" s="664">
        <v>635.10431678877796</v>
      </c>
      <c r="G39" s="664">
        <v>215.07458647167425</v>
      </c>
      <c r="H39" s="664">
        <v>9.0164516010403908</v>
      </c>
      <c r="I39" s="664">
        <v>0</v>
      </c>
      <c r="J39" s="664">
        <v>16.58236482695294</v>
      </c>
      <c r="K39" s="664">
        <v>1456.8543778709175</v>
      </c>
      <c r="L39" s="664">
        <v>133.24334498729155</v>
      </c>
      <c r="M39" s="664">
        <v>3.8021082499999999</v>
      </c>
      <c r="N39" s="664">
        <v>-10.753161720000001</v>
      </c>
      <c r="O39" s="664">
        <v>-6.0638009000000004</v>
      </c>
      <c r="P39" s="664">
        <v>-1.1979236799999999</v>
      </c>
    </row>
    <row r="40" spans="1:16">
      <c r="A40" s="552">
        <v>5</v>
      </c>
      <c r="B40" s="540" t="s">
        <v>822</v>
      </c>
      <c r="C40" s="664">
        <v>291.40357717525393</v>
      </c>
      <c r="D40" s="664">
        <v>78.001993701320103</v>
      </c>
      <c r="E40" s="664">
        <v>72.114341720930994</v>
      </c>
      <c r="F40" s="664">
        <v>43.202602319999997</v>
      </c>
      <c r="G40" s="664">
        <v>89.6894284830028</v>
      </c>
      <c r="H40" s="664">
        <v>8.1991208067773886</v>
      </c>
      <c r="I40" s="664">
        <v>0</v>
      </c>
      <c r="J40" s="664">
        <v>1.3443338</v>
      </c>
      <c r="K40" s="664">
        <v>281.66403242525394</v>
      </c>
      <c r="L40" s="664">
        <v>32.689300850000002</v>
      </c>
      <c r="M40" s="664">
        <v>3.2554357200000004</v>
      </c>
      <c r="N40" s="664">
        <v>-5.8601782299999998</v>
      </c>
      <c r="O40" s="664">
        <v>-3.89405607</v>
      </c>
      <c r="P40" s="664">
        <v>-1.41944575</v>
      </c>
    </row>
    <row r="41" spans="1:16">
      <c r="A41" s="552">
        <v>6</v>
      </c>
      <c r="B41" s="540" t="s">
        <v>823</v>
      </c>
      <c r="C41" s="664">
        <v>6887.2875041339266</v>
      </c>
      <c r="D41" s="664">
        <v>3523.49417715954</v>
      </c>
      <c r="E41" s="664">
        <v>445.26594630407294</v>
      </c>
      <c r="F41" s="664">
        <v>1216.8530759583721</v>
      </c>
      <c r="G41" s="664">
        <v>1682.5534345121541</v>
      </c>
      <c r="H41" s="664">
        <v>9.3015156265326517</v>
      </c>
      <c r="I41" s="664">
        <v>0</v>
      </c>
      <c r="J41" s="664">
        <v>83.634256159999993</v>
      </c>
      <c r="K41" s="664">
        <v>6784.5323777741387</v>
      </c>
      <c r="L41" s="664">
        <v>1920.55740971566</v>
      </c>
      <c r="M41" s="664">
        <v>318.3250595256759</v>
      </c>
      <c r="N41" s="664">
        <v>-195.33205537999999</v>
      </c>
      <c r="O41" s="664">
        <v>-43.982576080000001</v>
      </c>
      <c r="P41" s="664">
        <v>-144.99998118000002</v>
      </c>
    </row>
    <row r="42" spans="1:16">
      <c r="A42" s="552">
        <v>7</v>
      </c>
      <c r="B42" s="540" t="s">
        <v>824</v>
      </c>
      <c r="C42" s="664">
        <v>5274.7385557308098</v>
      </c>
      <c r="D42" s="664">
        <v>2221.487445572875</v>
      </c>
      <c r="E42" s="664">
        <v>824.84423579815473</v>
      </c>
      <c r="F42" s="664">
        <v>817.29853977752202</v>
      </c>
      <c r="G42" s="664">
        <v>1138.8378988255809</v>
      </c>
      <c r="H42" s="664">
        <v>6.2832358518984188</v>
      </c>
      <c r="I42" s="664">
        <v>0</v>
      </c>
      <c r="J42" s="664">
        <v>91.02517309954969</v>
      </c>
      <c r="K42" s="664">
        <v>4911.442946874583</v>
      </c>
      <c r="L42" s="664">
        <v>1092.0778096332599</v>
      </c>
      <c r="M42" s="664">
        <v>194.14045769935709</v>
      </c>
      <c r="N42" s="664">
        <v>-128.16395983999999</v>
      </c>
      <c r="O42" s="664">
        <v>-38.491827729999997</v>
      </c>
      <c r="P42" s="664">
        <v>-84.437973589999999</v>
      </c>
    </row>
    <row r="43" spans="1:16">
      <c r="A43" s="552">
        <v>8</v>
      </c>
      <c r="B43" s="540" t="s">
        <v>825</v>
      </c>
      <c r="C43" s="664">
        <v>1597.3111199982754</v>
      </c>
      <c r="D43" s="664">
        <v>406.87720178524199</v>
      </c>
      <c r="E43" s="664">
        <v>249.35843895679702</v>
      </c>
      <c r="F43" s="664">
        <v>431.493285712035</v>
      </c>
      <c r="G43" s="664">
        <v>505.86484473420137</v>
      </c>
      <c r="H43" s="664">
        <v>9.1965274626562294</v>
      </c>
      <c r="I43" s="664">
        <v>0</v>
      </c>
      <c r="J43" s="664">
        <v>34.104403605721195</v>
      </c>
      <c r="K43" s="664">
        <v>1559.489367582554</v>
      </c>
      <c r="L43" s="664">
        <v>210.2968226220122</v>
      </c>
      <c r="M43" s="664">
        <v>31.240389756443999</v>
      </c>
      <c r="N43" s="664">
        <v>-23.255788640000002</v>
      </c>
      <c r="O43" s="664">
        <v>-6.3652386500000002</v>
      </c>
      <c r="P43" s="664">
        <v>-14.882063460000001</v>
      </c>
    </row>
    <row r="44" spans="1:16">
      <c r="A44" s="552">
        <v>9</v>
      </c>
      <c r="B44" s="540" t="s">
        <v>826</v>
      </c>
      <c r="C44" s="664">
        <v>19389.649262971474</v>
      </c>
      <c r="D44" s="664">
        <v>6663.0069629989002</v>
      </c>
      <c r="E44" s="664">
        <v>2027.7437586684721</v>
      </c>
      <c r="F44" s="664">
        <v>4374.3810971465746</v>
      </c>
      <c r="G44" s="664">
        <v>6042.9574219524247</v>
      </c>
      <c r="H44" s="664">
        <v>12.83223649923038</v>
      </c>
      <c r="I44" s="664">
        <v>0</v>
      </c>
      <c r="J44" s="664">
        <v>86.495472079994755</v>
      </c>
      <c r="K44" s="664">
        <v>19021.59376868638</v>
      </c>
      <c r="L44" s="664">
        <v>5031.408956435158</v>
      </c>
      <c r="M44" s="664">
        <v>678.37466140745107</v>
      </c>
      <c r="N44" s="664">
        <v>-311.87911114999997</v>
      </c>
      <c r="O44" s="664">
        <v>-120.26087943</v>
      </c>
      <c r="P44" s="664">
        <v>-178.07997459000001</v>
      </c>
    </row>
    <row r="45" spans="1:16">
      <c r="A45" s="552">
        <v>10</v>
      </c>
      <c r="B45" s="540" t="s">
        <v>899</v>
      </c>
      <c r="C45" s="664">
        <v>51538.02220796451</v>
      </c>
      <c r="D45" s="664">
        <v>8574.8598153908133</v>
      </c>
      <c r="E45" s="664">
        <v>4697.387576177337</v>
      </c>
      <c r="F45" s="664">
        <v>13246.106576952538</v>
      </c>
      <c r="G45" s="664">
        <v>25019.668239443821</v>
      </c>
      <c r="H45" s="664">
        <v>17.11360696656654</v>
      </c>
      <c r="I45" s="664">
        <v>0</v>
      </c>
      <c r="J45" s="664">
        <v>843.83312283068562</v>
      </c>
      <c r="K45" s="664">
        <v>50694.189085133825</v>
      </c>
      <c r="L45" s="664">
        <v>8257.4251265798139</v>
      </c>
      <c r="M45" s="664">
        <v>1132.8381490378811</v>
      </c>
      <c r="N45" s="664">
        <v>-461.33723607008807</v>
      </c>
      <c r="O45" s="664">
        <v>-171.41446844286179</v>
      </c>
      <c r="P45" s="664">
        <v>-264.9953442973017</v>
      </c>
    </row>
    <row r="46" spans="1:16">
      <c r="A46" s="552">
        <v>11</v>
      </c>
      <c r="B46" s="540" t="s">
        <v>900</v>
      </c>
      <c r="C46" s="664">
        <v>17293.675448062884</v>
      </c>
      <c r="D46" s="664">
        <v>4122.527228912174</v>
      </c>
      <c r="E46" s="664">
        <v>3174.1158956159447</v>
      </c>
      <c r="F46" s="664">
        <v>6797.7393412923475</v>
      </c>
      <c r="G46" s="664">
        <v>3163.4212771824186</v>
      </c>
      <c r="H46" s="664">
        <v>22.082504874015559</v>
      </c>
      <c r="I46" s="664">
        <v>0</v>
      </c>
      <c r="J46" s="664">
        <v>273.44873552595408</v>
      </c>
      <c r="K46" s="664">
        <v>16984.35500747693</v>
      </c>
      <c r="L46" s="664">
        <v>4434.8081231860997</v>
      </c>
      <c r="M46" s="664">
        <v>680.02986481001074</v>
      </c>
      <c r="N46" s="664">
        <v>-302.85077897401908</v>
      </c>
      <c r="O46" s="664">
        <v>-122.51095862800965</v>
      </c>
      <c r="P46" s="664">
        <v>-166.62343470269832</v>
      </c>
    </row>
    <row r="47" spans="1:16">
      <c r="A47" s="552">
        <v>12</v>
      </c>
      <c r="B47" s="540" t="s">
        <v>901</v>
      </c>
      <c r="C47" s="664">
        <v>4.34368789</v>
      </c>
      <c r="D47" s="664">
        <v>0</v>
      </c>
      <c r="E47" s="664">
        <v>0</v>
      </c>
      <c r="F47" s="664">
        <v>0</v>
      </c>
      <c r="G47" s="664">
        <v>0</v>
      </c>
      <c r="H47" s="664">
        <v>17.217794958037658</v>
      </c>
      <c r="I47" s="664">
        <v>0</v>
      </c>
      <c r="J47" s="664">
        <v>0</v>
      </c>
      <c r="K47" s="664">
        <v>0</v>
      </c>
      <c r="L47" s="664">
        <v>0</v>
      </c>
      <c r="M47" s="664">
        <v>0</v>
      </c>
      <c r="N47" s="664">
        <v>-2.4825129399999999</v>
      </c>
      <c r="O47" s="664">
        <v>0</v>
      </c>
      <c r="P47" s="664">
        <v>0</v>
      </c>
    </row>
    <row r="48" spans="1:16">
      <c r="A48" s="552">
        <v>13</v>
      </c>
      <c r="B48" s="540" t="s">
        <v>902</v>
      </c>
      <c r="C48" s="664">
        <v>8262.3263942419326</v>
      </c>
      <c r="D48" s="664">
        <v>2413.4215138770169</v>
      </c>
      <c r="E48" s="664">
        <v>1677.6038479018741</v>
      </c>
      <c r="F48" s="664">
        <v>2137.9029915022829</v>
      </c>
      <c r="G48" s="664">
        <v>1881.9252371616392</v>
      </c>
      <c r="H48" s="664">
        <v>9.55096314099724</v>
      </c>
      <c r="I48" s="664">
        <v>0</v>
      </c>
      <c r="J48" s="664">
        <v>40.451292577047724</v>
      </c>
      <c r="K48" s="664">
        <v>8070.4022978657658</v>
      </c>
      <c r="L48" s="664">
        <v>2023.176714438504</v>
      </c>
      <c r="M48" s="664">
        <v>309.5740184851274</v>
      </c>
      <c r="N48" s="664">
        <v>-180.4662319</v>
      </c>
      <c r="O48" s="664">
        <v>-66.57026286</v>
      </c>
      <c r="P48" s="664">
        <v>-104.14278424</v>
      </c>
    </row>
    <row r="50" spans="1:16">
      <c r="P50" s="43" t="s">
        <v>993</v>
      </c>
    </row>
    <row r="51" spans="1:16">
      <c r="B51" s="552" t="s">
        <v>58</v>
      </c>
      <c r="C51" s="553" t="s">
        <v>57</v>
      </c>
      <c r="D51" s="553" t="s">
        <v>56</v>
      </c>
      <c r="E51" s="553" t="s">
        <v>59</v>
      </c>
      <c r="F51" s="553" t="s">
        <v>60</v>
      </c>
      <c r="G51" s="553" t="s">
        <v>107</v>
      </c>
      <c r="H51" s="553" t="s">
        <v>108</v>
      </c>
      <c r="I51" s="553" t="s">
        <v>109</v>
      </c>
      <c r="J51" s="553" t="s">
        <v>196</v>
      </c>
      <c r="K51" s="553" t="s">
        <v>197</v>
      </c>
      <c r="L51" s="553" t="s">
        <v>198</v>
      </c>
      <c r="M51" s="365" t="s">
        <v>199</v>
      </c>
      <c r="N51" s="365" t="s">
        <v>200</v>
      </c>
      <c r="O51" s="365" t="s">
        <v>403</v>
      </c>
      <c r="P51" s="365" t="s">
        <v>891</v>
      </c>
    </row>
    <row r="52" spans="1:16">
      <c r="B52" s="1000" t="s">
        <v>1422</v>
      </c>
      <c r="C52" s="1062" t="s">
        <v>802</v>
      </c>
      <c r="D52" s="1063"/>
      <c r="E52" s="1063"/>
      <c r="F52" s="1063"/>
      <c r="G52" s="1063"/>
      <c r="H52" s="1063"/>
      <c r="I52" s="1063"/>
      <c r="J52" s="1063"/>
      <c r="K52" s="1063"/>
      <c r="L52" s="1063"/>
      <c r="M52" s="1063"/>
      <c r="N52" s="1063"/>
      <c r="O52" s="1063"/>
      <c r="P52" s="1064"/>
    </row>
    <row r="53" spans="1:16">
      <c r="B53" s="1060"/>
      <c r="C53" s="35"/>
      <c r="D53" s="992" t="s">
        <v>893</v>
      </c>
      <c r="E53" s="1005"/>
      <c r="F53" s="1005"/>
      <c r="G53" s="1005"/>
      <c r="H53" s="1005"/>
      <c r="I53" s="1005"/>
      <c r="J53" s="1005"/>
      <c r="K53" s="1005"/>
      <c r="L53" s="1005"/>
      <c r="M53" s="1005"/>
      <c r="N53" s="1005"/>
      <c r="O53" s="1005"/>
      <c r="P53" s="993"/>
    </row>
    <row r="54" spans="1:16">
      <c r="B54" s="1060"/>
      <c r="C54" s="35"/>
      <c r="D54" s="992" t="s">
        <v>894</v>
      </c>
      <c r="E54" s="1005"/>
      <c r="F54" s="1005"/>
      <c r="G54" s="1005"/>
      <c r="H54" s="993"/>
      <c r="I54" s="1048" t="s">
        <v>895</v>
      </c>
      <c r="J54" s="1048" t="s">
        <v>896</v>
      </c>
      <c r="K54" s="1065" t="s">
        <v>897</v>
      </c>
      <c r="L54" s="1000" t="s">
        <v>815</v>
      </c>
      <c r="M54" s="1000" t="s">
        <v>814</v>
      </c>
      <c r="N54" s="1067" t="s">
        <v>406</v>
      </c>
      <c r="O54" s="1068"/>
      <c r="P54" s="1069"/>
    </row>
    <row r="55" spans="1:16" ht="39.6">
      <c r="B55" s="1061"/>
      <c r="C55" s="35"/>
      <c r="D55" s="554" t="s">
        <v>806</v>
      </c>
      <c r="E55" s="554" t="s">
        <v>807</v>
      </c>
      <c r="F55" s="554" t="s">
        <v>808</v>
      </c>
      <c r="G55" s="554" t="s">
        <v>809</v>
      </c>
      <c r="H55" s="411" t="s">
        <v>810</v>
      </c>
      <c r="I55" s="1050"/>
      <c r="J55" s="1050"/>
      <c r="K55" s="1066"/>
      <c r="L55" s="1061"/>
      <c r="M55" s="1061"/>
      <c r="N55" s="555"/>
      <c r="O55" s="34" t="s">
        <v>898</v>
      </c>
      <c r="P55" s="34" t="s">
        <v>814</v>
      </c>
    </row>
    <row r="56" spans="1:16">
      <c r="A56" s="552">
        <v>1</v>
      </c>
      <c r="B56" s="540" t="s">
        <v>818</v>
      </c>
      <c r="C56" s="664">
        <v>682.06551492776009</v>
      </c>
      <c r="D56" s="664">
        <v>312.50701076421996</v>
      </c>
      <c r="E56" s="664">
        <v>228.86925491305237</v>
      </c>
      <c r="F56" s="664">
        <v>128.55477669153404</v>
      </c>
      <c r="G56" s="664">
        <v>6.8706944452331591</v>
      </c>
      <c r="H56" s="664">
        <v>2.9411639008633101</v>
      </c>
      <c r="I56" s="664">
        <v>0</v>
      </c>
      <c r="J56" s="664">
        <v>520.23660350005832</v>
      </c>
      <c r="K56" s="664">
        <v>156.56513331398119</v>
      </c>
      <c r="L56" s="664">
        <v>62.96985163756819</v>
      </c>
      <c r="M56" s="664">
        <v>28.279695105224256</v>
      </c>
      <c r="N56" s="664">
        <v>-17.657986100000002</v>
      </c>
      <c r="O56" s="664">
        <v>-3.5613670800000001</v>
      </c>
      <c r="P56" s="664">
        <v>-10.739262720000001</v>
      </c>
    </row>
    <row r="57" spans="1:16">
      <c r="A57" s="552">
        <v>2</v>
      </c>
      <c r="B57" s="540" t="s">
        <v>819</v>
      </c>
      <c r="C57" s="664">
        <v>7.3335157327764984</v>
      </c>
      <c r="D57" s="664">
        <v>5.4606764173670337</v>
      </c>
      <c r="E57" s="664">
        <v>1.2427629868079164</v>
      </c>
      <c r="F57" s="664">
        <v>0.57555429328959207</v>
      </c>
      <c r="G57" s="664">
        <v>5.4522035311955604E-2</v>
      </c>
      <c r="H57" s="664">
        <v>4.2888148158495296</v>
      </c>
      <c r="I57" s="664">
        <v>0</v>
      </c>
      <c r="J57" s="664">
        <v>3.7440142130103595</v>
      </c>
      <c r="K57" s="664">
        <v>3.5895015197661384</v>
      </c>
      <c r="L57" s="664">
        <v>0.3787509597447668</v>
      </c>
      <c r="M57" s="664">
        <v>4.6692736789919205E-2</v>
      </c>
      <c r="N57" s="664">
        <v>-8.2636550000000003E-2</v>
      </c>
      <c r="O57" s="664">
        <v>-2.2123299999999999E-2</v>
      </c>
      <c r="P57" s="664">
        <v>-3.182314E-2</v>
      </c>
    </row>
    <row r="58" spans="1:16">
      <c r="A58" s="552">
        <v>3</v>
      </c>
      <c r="B58" s="540" t="s">
        <v>820</v>
      </c>
      <c r="C58" s="664">
        <v>2849.8608415790741</v>
      </c>
      <c r="D58" s="664">
        <v>1980.4439208654717</v>
      </c>
      <c r="E58" s="664">
        <v>576.54443179338739</v>
      </c>
      <c r="F58" s="664">
        <v>97.653184937939116</v>
      </c>
      <c r="G58" s="664">
        <v>75.258188746901666</v>
      </c>
      <c r="H58" s="664">
        <v>6.7801771357658502</v>
      </c>
      <c r="I58" s="664">
        <v>0</v>
      </c>
      <c r="J58" s="664">
        <v>1470.2233525922693</v>
      </c>
      <c r="K58" s="664">
        <v>1259.6763737514307</v>
      </c>
      <c r="L58" s="664">
        <v>497.46230601992698</v>
      </c>
      <c r="M58" s="664">
        <v>98.914671400478994</v>
      </c>
      <c r="N58" s="664">
        <v>-93.025016140000005</v>
      </c>
      <c r="O58" s="664">
        <v>-19.6895673</v>
      </c>
      <c r="P58" s="664">
        <v>-66.527583609999994</v>
      </c>
    </row>
    <row r="59" spans="1:16">
      <c r="A59" s="552">
        <v>4</v>
      </c>
      <c r="B59" s="540" t="s">
        <v>821</v>
      </c>
      <c r="C59" s="664">
        <v>948.29389382139959</v>
      </c>
      <c r="D59" s="664">
        <v>678.95363652451067</v>
      </c>
      <c r="E59" s="664">
        <v>110.32994227275647</v>
      </c>
      <c r="F59" s="664">
        <v>122.62931463674363</v>
      </c>
      <c r="G59" s="664">
        <v>10.226722754482436</v>
      </c>
      <c r="H59" s="664">
        <v>8.2199538682958497</v>
      </c>
      <c r="I59" s="664">
        <v>0</v>
      </c>
      <c r="J59" s="664">
        <v>115.8157437996132</v>
      </c>
      <c r="K59" s="664">
        <v>806.32387238887998</v>
      </c>
      <c r="L59" s="664">
        <v>15.195395580960959</v>
      </c>
      <c r="M59" s="664">
        <v>14.493048150683501</v>
      </c>
      <c r="N59" s="664">
        <v>-11.91285061</v>
      </c>
      <c r="O59" s="664">
        <v>-0.83586861999999995</v>
      </c>
      <c r="P59" s="664">
        <v>-9.9004945700000011</v>
      </c>
    </row>
    <row r="60" spans="1:16">
      <c r="A60" s="552">
        <v>5</v>
      </c>
      <c r="B60" s="540" t="s">
        <v>822</v>
      </c>
      <c r="C60" s="664">
        <v>147.9793184558919</v>
      </c>
      <c r="D60" s="664">
        <v>47.540720848788212</v>
      </c>
      <c r="E60" s="664">
        <v>88.486727223524412</v>
      </c>
      <c r="F60" s="664">
        <v>11.559327606312781</v>
      </c>
      <c r="G60" s="664">
        <v>0.39254277726652159</v>
      </c>
      <c r="H60" s="664">
        <v>0</v>
      </c>
      <c r="I60" s="664">
        <v>0</v>
      </c>
      <c r="J60" s="664">
        <v>104.22730687963427</v>
      </c>
      <c r="K60" s="664">
        <v>43.752011576257644</v>
      </c>
      <c r="L60" s="664">
        <v>3.0369893370436301</v>
      </c>
      <c r="M60" s="664">
        <v>0.50004995011040565</v>
      </c>
      <c r="N60" s="664">
        <v>-0.88687422999999999</v>
      </c>
      <c r="O60" s="664">
        <v>-0.36090965999999997</v>
      </c>
      <c r="P60" s="664">
        <v>-0.24898648999999998</v>
      </c>
    </row>
    <row r="61" spans="1:16">
      <c r="A61" s="552">
        <v>6</v>
      </c>
      <c r="B61" s="540" t="s">
        <v>823</v>
      </c>
      <c r="C61" s="664">
        <v>611.99171957653175</v>
      </c>
      <c r="D61" s="664">
        <v>437.44789371184544</v>
      </c>
      <c r="E61" s="664">
        <v>63.745576673053222</v>
      </c>
      <c r="F61" s="664">
        <v>60.454373116595661</v>
      </c>
      <c r="G61" s="664">
        <v>50.211466801230195</v>
      </c>
      <c r="H61" s="664">
        <v>3.7076564973027595</v>
      </c>
      <c r="I61" s="664">
        <v>0</v>
      </c>
      <c r="J61" s="664">
        <v>205.49769600984351</v>
      </c>
      <c r="K61" s="664">
        <v>406.36161429288103</v>
      </c>
      <c r="L61" s="664">
        <v>231.9130495390705</v>
      </c>
      <c r="M61" s="664">
        <v>18.687462487517941</v>
      </c>
      <c r="N61" s="664">
        <v>-26.857870649999999</v>
      </c>
      <c r="O61" s="664">
        <v>-13.90656789</v>
      </c>
      <c r="P61" s="664">
        <v>-10.16314895</v>
      </c>
    </row>
    <row r="62" spans="1:16">
      <c r="A62" s="552">
        <v>7</v>
      </c>
      <c r="B62" s="540" t="s">
        <v>824</v>
      </c>
      <c r="C62" s="664">
        <v>2472.6604559118564</v>
      </c>
      <c r="D62" s="664">
        <v>1920.9040707515258</v>
      </c>
      <c r="E62" s="664">
        <v>296.98497813906238</v>
      </c>
      <c r="F62" s="664">
        <v>114.154638905583</v>
      </c>
      <c r="G62" s="664">
        <v>70.5622577171535</v>
      </c>
      <c r="H62" s="664">
        <v>11.97575074377291</v>
      </c>
      <c r="I62" s="664">
        <v>0</v>
      </c>
      <c r="J62" s="664">
        <v>889.33115685495864</v>
      </c>
      <c r="K62" s="664">
        <v>1513.2747886583659</v>
      </c>
      <c r="L62" s="664">
        <v>491.64493891099079</v>
      </c>
      <c r="M62" s="664">
        <v>83.065475146906593</v>
      </c>
      <c r="N62" s="664">
        <v>-93.400222430000014</v>
      </c>
      <c r="O62" s="664">
        <v>-29.892259059999997</v>
      </c>
      <c r="P62" s="664">
        <v>-55.912418240000001</v>
      </c>
    </row>
    <row r="63" spans="1:16">
      <c r="A63" s="552">
        <v>8</v>
      </c>
      <c r="B63" s="540" t="s">
        <v>825</v>
      </c>
      <c r="C63" s="664">
        <v>970.93353103221727</v>
      </c>
      <c r="D63" s="664">
        <v>472.97569139705109</v>
      </c>
      <c r="E63" s="664">
        <v>176.49239208895122</v>
      </c>
      <c r="F63" s="664">
        <v>67.719207786049211</v>
      </c>
      <c r="G63" s="664">
        <v>10.898190608467413</v>
      </c>
      <c r="H63" s="664">
        <v>4.0640027049974892</v>
      </c>
      <c r="I63" s="664">
        <v>0</v>
      </c>
      <c r="J63" s="664">
        <v>196.54004250023448</v>
      </c>
      <c r="K63" s="664">
        <v>531.54543938028439</v>
      </c>
      <c r="L63" s="664">
        <v>241.13473494139305</v>
      </c>
      <c r="M63" s="664">
        <v>10.523538167800204</v>
      </c>
      <c r="N63" s="664">
        <v>-18.053751269999999</v>
      </c>
      <c r="O63" s="664">
        <v>-11.52908193</v>
      </c>
      <c r="P63" s="664">
        <v>-4.0911177500000004</v>
      </c>
    </row>
    <row r="64" spans="1:16">
      <c r="A64" s="552">
        <v>9</v>
      </c>
      <c r="B64" s="540" t="s">
        <v>826</v>
      </c>
      <c r="C64" s="664">
        <v>4506.7952673749278</v>
      </c>
      <c r="D64" s="664">
        <v>2618.8591947201849</v>
      </c>
      <c r="E64" s="664">
        <v>932.05793430391134</v>
      </c>
      <c r="F64" s="664">
        <v>499.57563952037322</v>
      </c>
      <c r="G64" s="664">
        <v>436.89339366282121</v>
      </c>
      <c r="H64" s="664">
        <v>3.9176150955950897</v>
      </c>
      <c r="I64" s="664">
        <v>0</v>
      </c>
      <c r="J64" s="664">
        <v>675.07448307002835</v>
      </c>
      <c r="K64" s="664">
        <v>3812.3116791372622</v>
      </c>
      <c r="L64" s="664">
        <v>927.86515366739206</v>
      </c>
      <c r="M64" s="664">
        <v>71.499385141529757</v>
      </c>
      <c r="N64" s="664">
        <v>-92.99125746</v>
      </c>
      <c r="O64" s="664">
        <v>-57.90770354</v>
      </c>
      <c r="P64" s="664">
        <v>-27.033556359999999</v>
      </c>
    </row>
    <row r="65" spans="1:16">
      <c r="A65" s="552">
        <v>10</v>
      </c>
      <c r="B65" s="540" t="s">
        <v>899</v>
      </c>
      <c r="C65" s="664">
        <v>19185.350314289466</v>
      </c>
      <c r="D65" s="664">
        <v>646.39353750681641</v>
      </c>
      <c r="E65" s="664">
        <v>1184.0014212741696</v>
      </c>
      <c r="F65" s="664">
        <v>4527.9263725147985</v>
      </c>
      <c r="G65" s="664">
        <v>12341.536668703367</v>
      </c>
      <c r="H65" s="664">
        <v>0</v>
      </c>
      <c r="I65" s="664">
        <v>0</v>
      </c>
      <c r="J65" s="664">
        <v>9984.7808695784588</v>
      </c>
      <c r="K65" s="664">
        <v>8715.0771304206937</v>
      </c>
      <c r="L65" s="664">
        <v>1276.7213502488305</v>
      </c>
      <c r="M65" s="664">
        <v>108.86799118562159</v>
      </c>
      <c r="N65" s="664">
        <v>-105.71931674500524</v>
      </c>
      <c r="O65" s="664">
        <v>-51.711278974319789</v>
      </c>
      <c r="P65" s="664">
        <v>-40.446781753687773</v>
      </c>
    </row>
    <row r="66" spans="1:16">
      <c r="A66" s="552">
        <v>11</v>
      </c>
      <c r="B66" s="540" t="s">
        <v>900</v>
      </c>
      <c r="C66" s="664">
        <v>7395.7891008806128</v>
      </c>
      <c r="D66" s="664">
        <v>4250.9177347240548</v>
      </c>
      <c r="E66" s="664">
        <v>1617.1562215497381</v>
      </c>
      <c r="F66" s="664">
        <v>1173.7962140790787</v>
      </c>
      <c r="G66" s="664">
        <v>318.84359666458914</v>
      </c>
      <c r="H66" s="664">
        <v>0</v>
      </c>
      <c r="I66" s="664">
        <v>0</v>
      </c>
      <c r="J66" s="664">
        <v>3508.7004690383924</v>
      </c>
      <c r="K66" s="664">
        <v>3852.0132979790687</v>
      </c>
      <c r="L66" s="664">
        <v>1602.3468896029669</v>
      </c>
      <c r="M66" s="664">
        <v>187.30190455586524</v>
      </c>
      <c r="N66" s="664">
        <v>-204.91796613706478</v>
      </c>
      <c r="O66" s="664">
        <v>-93.035231059022252</v>
      </c>
      <c r="P66" s="664">
        <v>-96.165992545623808</v>
      </c>
    </row>
    <row r="67" spans="1:16">
      <c r="A67" s="552">
        <v>12</v>
      </c>
      <c r="B67" s="540" t="s">
        <v>901</v>
      </c>
      <c r="C67" s="664">
        <v>0</v>
      </c>
      <c r="D67" s="664">
        <v>0</v>
      </c>
      <c r="E67" s="664">
        <v>0</v>
      </c>
      <c r="F67" s="664">
        <v>0</v>
      </c>
      <c r="G67" s="664">
        <v>0</v>
      </c>
      <c r="H67" s="664">
        <v>0</v>
      </c>
      <c r="I67" s="664">
        <v>0</v>
      </c>
      <c r="J67" s="664">
        <v>0</v>
      </c>
      <c r="K67" s="664">
        <v>0</v>
      </c>
      <c r="L67" s="664">
        <v>0</v>
      </c>
      <c r="M67" s="664">
        <v>0</v>
      </c>
      <c r="N67" s="664">
        <v>0</v>
      </c>
      <c r="O67" s="664">
        <v>0</v>
      </c>
      <c r="P67" s="664">
        <v>0</v>
      </c>
    </row>
    <row r="68" spans="1:16">
      <c r="A68" s="552">
        <v>13</v>
      </c>
      <c r="B68" s="540" t="s">
        <v>902</v>
      </c>
      <c r="C68" s="664">
        <v>2117.6834304043846</v>
      </c>
      <c r="D68" s="664">
        <v>1088.1517368788229</v>
      </c>
      <c r="E68" s="664">
        <v>316.1661451595499</v>
      </c>
      <c r="F68" s="664">
        <v>319.04409889972203</v>
      </c>
      <c r="G68" s="664">
        <v>312.35002499522835</v>
      </c>
      <c r="H68" s="664">
        <v>5.74004285011973</v>
      </c>
      <c r="I68" s="664">
        <v>0</v>
      </c>
      <c r="J68" s="664">
        <v>394.01130781639188</v>
      </c>
      <c r="K68" s="664">
        <v>1641.7006981169313</v>
      </c>
      <c r="L68" s="664">
        <v>512.64746281296686</v>
      </c>
      <c r="M68" s="664">
        <v>40.38219844139369</v>
      </c>
      <c r="N68" s="664">
        <v>-59.277297140000002</v>
      </c>
      <c r="O68" s="664">
        <v>-31.343263739999998</v>
      </c>
      <c r="P68" s="664">
        <v>-22.023270829999998</v>
      </c>
    </row>
    <row r="70" spans="1:16">
      <c r="P70" s="43" t="s">
        <v>993</v>
      </c>
    </row>
    <row r="71" spans="1:16">
      <c r="B71" s="552" t="s">
        <v>58</v>
      </c>
      <c r="C71" s="553" t="s">
        <v>57</v>
      </c>
      <c r="D71" s="553" t="s">
        <v>56</v>
      </c>
      <c r="E71" s="553" t="s">
        <v>59</v>
      </c>
      <c r="F71" s="553" t="s">
        <v>60</v>
      </c>
      <c r="G71" s="553" t="s">
        <v>107</v>
      </c>
      <c r="H71" s="553" t="s">
        <v>108</v>
      </c>
      <c r="I71" s="553" t="s">
        <v>109</v>
      </c>
      <c r="J71" s="553" t="s">
        <v>196</v>
      </c>
      <c r="K71" s="553" t="s">
        <v>197</v>
      </c>
      <c r="L71" s="553" t="s">
        <v>198</v>
      </c>
      <c r="M71" s="365" t="s">
        <v>199</v>
      </c>
      <c r="N71" s="365" t="s">
        <v>200</v>
      </c>
      <c r="O71" s="365" t="s">
        <v>403</v>
      </c>
      <c r="P71" s="365" t="s">
        <v>891</v>
      </c>
    </row>
    <row r="72" spans="1:16">
      <c r="B72" s="1000" t="s">
        <v>1140</v>
      </c>
      <c r="C72" s="1062" t="s">
        <v>802</v>
      </c>
      <c r="D72" s="1063"/>
      <c r="E72" s="1063"/>
      <c r="F72" s="1063"/>
      <c r="G72" s="1063"/>
      <c r="H72" s="1063"/>
      <c r="I72" s="1063"/>
      <c r="J72" s="1063"/>
      <c r="K72" s="1063"/>
      <c r="L72" s="1063"/>
      <c r="M72" s="1063"/>
      <c r="N72" s="1063"/>
      <c r="O72" s="1063"/>
      <c r="P72" s="1064"/>
    </row>
    <row r="73" spans="1:16">
      <c r="B73" s="1060"/>
      <c r="C73" s="35"/>
      <c r="D73" s="992" t="s">
        <v>893</v>
      </c>
      <c r="E73" s="1005"/>
      <c r="F73" s="1005"/>
      <c r="G73" s="1005"/>
      <c r="H73" s="1005"/>
      <c r="I73" s="1005"/>
      <c r="J73" s="1005"/>
      <c r="K73" s="1005"/>
      <c r="L73" s="1005"/>
      <c r="M73" s="1005"/>
      <c r="N73" s="1005"/>
      <c r="O73" s="1005"/>
      <c r="P73" s="993"/>
    </row>
    <row r="74" spans="1:16">
      <c r="B74" s="1060"/>
      <c r="C74" s="35"/>
      <c r="D74" s="992" t="s">
        <v>894</v>
      </c>
      <c r="E74" s="1005"/>
      <c r="F74" s="1005"/>
      <c r="G74" s="1005"/>
      <c r="H74" s="993"/>
      <c r="I74" s="1048" t="s">
        <v>895</v>
      </c>
      <c r="J74" s="1048" t="s">
        <v>896</v>
      </c>
      <c r="K74" s="1065" t="s">
        <v>897</v>
      </c>
      <c r="L74" s="1000" t="s">
        <v>815</v>
      </c>
      <c r="M74" s="1000" t="s">
        <v>814</v>
      </c>
      <c r="N74" s="1067" t="s">
        <v>406</v>
      </c>
      <c r="O74" s="1068"/>
      <c r="P74" s="1069"/>
    </row>
    <row r="75" spans="1:16" ht="39.6">
      <c r="B75" s="1061"/>
      <c r="C75" s="35"/>
      <c r="D75" s="554" t="s">
        <v>806</v>
      </c>
      <c r="E75" s="554" t="s">
        <v>807</v>
      </c>
      <c r="F75" s="554" t="s">
        <v>808</v>
      </c>
      <c r="G75" s="554" t="s">
        <v>809</v>
      </c>
      <c r="H75" s="411" t="s">
        <v>810</v>
      </c>
      <c r="I75" s="1050"/>
      <c r="J75" s="1050"/>
      <c r="K75" s="1066"/>
      <c r="L75" s="1061"/>
      <c r="M75" s="1061"/>
      <c r="N75" s="555"/>
      <c r="O75" s="34" t="s">
        <v>898</v>
      </c>
      <c r="P75" s="34" t="s">
        <v>814</v>
      </c>
    </row>
    <row r="76" spans="1:16">
      <c r="A76" s="552">
        <v>1</v>
      </c>
      <c r="B76" s="540" t="s">
        <v>818</v>
      </c>
      <c r="C76" s="664">
        <v>192.26633772</v>
      </c>
      <c r="D76" s="664">
        <v>111.73771599</v>
      </c>
      <c r="E76" s="664">
        <v>32.043765129999997</v>
      </c>
      <c r="F76" s="664">
        <v>4.9806640999999994</v>
      </c>
      <c r="G76" s="664">
        <v>7.2848419999999997E-2</v>
      </c>
      <c r="H76" s="664">
        <v>2.3783154560837101</v>
      </c>
      <c r="I76" s="664">
        <v>0</v>
      </c>
      <c r="J76" s="664">
        <v>0</v>
      </c>
      <c r="K76" s="664">
        <v>148.83499363999999</v>
      </c>
      <c r="L76" s="664">
        <v>7.0904554500000003</v>
      </c>
      <c r="M76" s="664">
        <v>1.2642008899999999</v>
      </c>
      <c r="N76" s="664">
        <v>-1.3071096599999998</v>
      </c>
      <c r="O76" s="664">
        <v>-0.21406379</v>
      </c>
      <c r="P76" s="664">
        <v>-0.63006656999999999</v>
      </c>
    </row>
    <row r="77" spans="1:16">
      <c r="A77" s="552">
        <v>2</v>
      </c>
      <c r="B77" s="540" t="s">
        <v>819</v>
      </c>
      <c r="C77" s="664">
        <v>14.65492923</v>
      </c>
      <c r="D77" s="664">
        <v>0.35068245000000003</v>
      </c>
      <c r="E77" s="664">
        <v>0.18743624</v>
      </c>
      <c r="F77" s="664">
        <v>13.29582742</v>
      </c>
      <c r="G77" s="664">
        <v>2.2554899999999998E-3</v>
      </c>
      <c r="H77" s="664">
        <v>5.8245539635010699</v>
      </c>
      <c r="I77" s="664">
        <v>0</v>
      </c>
      <c r="J77" s="664">
        <v>0</v>
      </c>
      <c r="K77" s="664">
        <v>13.836201599999999</v>
      </c>
      <c r="L77" s="664">
        <v>0.27842490000000003</v>
      </c>
      <c r="M77" s="664">
        <v>3.8566000000000002E-4</v>
      </c>
      <c r="N77" s="664">
        <v>-4.4324370000000002E-2</v>
      </c>
      <c r="O77" s="664">
        <v>-7.2278400000000001E-3</v>
      </c>
      <c r="P77" s="664">
        <v>-2.7731000000000001E-4</v>
      </c>
    </row>
    <row r="78" spans="1:16">
      <c r="A78" s="552">
        <v>3</v>
      </c>
      <c r="B78" s="540" t="s">
        <v>820</v>
      </c>
      <c r="C78" s="664">
        <v>676.32720681452258</v>
      </c>
      <c r="D78" s="664">
        <v>373.17736961297203</v>
      </c>
      <c r="E78" s="664">
        <v>209.31834396000002</v>
      </c>
      <c r="F78" s="664">
        <v>11.73850199</v>
      </c>
      <c r="G78" s="664">
        <v>6.9365819315506636</v>
      </c>
      <c r="H78" s="664">
        <v>1.9863721893698199</v>
      </c>
      <c r="I78" s="664">
        <v>0</v>
      </c>
      <c r="J78" s="664">
        <v>0</v>
      </c>
      <c r="K78" s="664">
        <v>601.17079749452273</v>
      </c>
      <c r="L78" s="664">
        <v>47.638204637916481</v>
      </c>
      <c r="M78" s="664">
        <v>32.836248436706178</v>
      </c>
      <c r="N78" s="664">
        <v>-29.864878699999998</v>
      </c>
      <c r="O78" s="664">
        <v>-4.1396045099999998</v>
      </c>
      <c r="P78" s="664">
        <v>-23.363774070000002</v>
      </c>
    </row>
    <row r="79" spans="1:16">
      <c r="A79" s="552">
        <v>4</v>
      </c>
      <c r="B79" s="540" t="s">
        <v>821</v>
      </c>
      <c r="C79" s="664">
        <v>345.91841257499999</v>
      </c>
      <c r="D79" s="664">
        <v>250.26686576</v>
      </c>
      <c r="E79" s="664">
        <v>79.607808454999997</v>
      </c>
      <c r="F79" s="664">
        <v>13.268898779999999</v>
      </c>
      <c r="G79" s="664">
        <v>7.2292149999999999E-2</v>
      </c>
      <c r="H79" s="664">
        <v>6.5889607591367394</v>
      </c>
      <c r="I79" s="664">
        <v>0</v>
      </c>
      <c r="J79" s="664">
        <v>0</v>
      </c>
      <c r="K79" s="664">
        <v>343.21586514500001</v>
      </c>
      <c r="L79" s="664">
        <v>10.954826595</v>
      </c>
      <c r="M79" s="664">
        <v>0.63535878000000001</v>
      </c>
      <c r="N79" s="664">
        <v>-1.3644945800000001</v>
      </c>
      <c r="O79" s="664">
        <v>-0.49213970000000001</v>
      </c>
      <c r="P79" s="664">
        <v>-0.29793354999999999</v>
      </c>
    </row>
    <row r="80" spans="1:16">
      <c r="A80" s="552">
        <v>5</v>
      </c>
      <c r="B80" s="540" t="s">
        <v>822</v>
      </c>
      <c r="C80" s="664">
        <v>78.467300879999996</v>
      </c>
      <c r="D80" s="664">
        <v>39.92985651</v>
      </c>
      <c r="E80" s="664">
        <v>16.05910664</v>
      </c>
      <c r="F80" s="664">
        <v>20.176733640000002</v>
      </c>
      <c r="G80" s="664">
        <v>9.7111320000000001E-2</v>
      </c>
      <c r="H80" s="664">
        <v>3.51208170561139</v>
      </c>
      <c r="I80" s="664">
        <v>0</v>
      </c>
      <c r="J80" s="664">
        <v>0</v>
      </c>
      <c r="K80" s="664">
        <v>76.262808109999995</v>
      </c>
      <c r="L80" s="664">
        <v>10.16728311</v>
      </c>
      <c r="M80" s="664">
        <v>5.4466099999999993E-3</v>
      </c>
      <c r="N80" s="664">
        <v>-1.9767006899999999</v>
      </c>
      <c r="O80" s="664">
        <v>-1.0112498400000001</v>
      </c>
      <c r="P80" s="664">
        <v>-5.3207200000000001E-3</v>
      </c>
    </row>
    <row r="81" spans="1:16">
      <c r="A81" s="552">
        <v>6</v>
      </c>
      <c r="B81" s="540" t="s">
        <v>823</v>
      </c>
      <c r="C81" s="664">
        <v>233.60404841419694</v>
      </c>
      <c r="D81" s="664">
        <v>196.77510018999999</v>
      </c>
      <c r="E81" s="664">
        <v>18.85551018</v>
      </c>
      <c r="F81" s="664">
        <v>4.68716182</v>
      </c>
      <c r="G81" s="664">
        <v>0.448798101197669</v>
      </c>
      <c r="H81" s="664">
        <v>4.3293560773883097</v>
      </c>
      <c r="I81" s="664">
        <v>0</v>
      </c>
      <c r="J81" s="664">
        <v>0</v>
      </c>
      <c r="K81" s="664">
        <v>220.76657029119767</v>
      </c>
      <c r="L81" s="664">
        <v>25.60082744</v>
      </c>
      <c r="M81" s="664">
        <v>8.056565221197669</v>
      </c>
      <c r="N81" s="664">
        <v>-8.7201748499999994</v>
      </c>
      <c r="O81" s="664">
        <v>-0.68622084999999999</v>
      </c>
      <c r="P81" s="664">
        <v>-7.2377679800000001</v>
      </c>
    </row>
    <row r="82" spans="1:16">
      <c r="A82" s="552">
        <v>7</v>
      </c>
      <c r="B82" s="540" t="s">
        <v>824</v>
      </c>
      <c r="C82" s="664">
        <v>552.46366004791105</v>
      </c>
      <c r="D82" s="664">
        <v>432.2471695263726</v>
      </c>
      <c r="E82" s="664">
        <v>71.071996150000004</v>
      </c>
      <c r="F82" s="664">
        <v>15.470260769999999</v>
      </c>
      <c r="G82" s="664">
        <v>3.0781992223678301</v>
      </c>
      <c r="H82" s="664">
        <v>0</v>
      </c>
      <c r="I82" s="664">
        <v>0</v>
      </c>
      <c r="J82" s="664">
        <v>0</v>
      </c>
      <c r="K82" s="664">
        <v>521.8676256687404</v>
      </c>
      <c r="L82" s="664">
        <v>74.378833720000003</v>
      </c>
      <c r="M82" s="664">
        <v>9.8643107891066197</v>
      </c>
      <c r="N82" s="664">
        <v>-12.22398368</v>
      </c>
      <c r="O82" s="664">
        <v>-1.8123032400000001</v>
      </c>
      <c r="P82" s="664">
        <v>-8.8766139399999986</v>
      </c>
    </row>
    <row r="83" spans="1:16">
      <c r="A83" s="552">
        <v>8</v>
      </c>
      <c r="B83" s="540" t="s">
        <v>825</v>
      </c>
      <c r="C83" s="664">
        <v>390.32142221663793</v>
      </c>
      <c r="D83" s="664">
        <v>129.57042816057188</v>
      </c>
      <c r="E83" s="664">
        <v>67.204789209482001</v>
      </c>
      <c r="F83" s="664">
        <v>8.5095216999999987</v>
      </c>
      <c r="G83" s="664">
        <v>0.23882879000000001</v>
      </c>
      <c r="H83" s="664">
        <v>2.6827484452309798</v>
      </c>
      <c r="I83" s="664">
        <v>0</v>
      </c>
      <c r="J83" s="664">
        <v>0</v>
      </c>
      <c r="K83" s="664">
        <v>205.5235678600539</v>
      </c>
      <c r="L83" s="664">
        <v>16.785156634379661</v>
      </c>
      <c r="M83" s="664">
        <v>5.8998694561922296</v>
      </c>
      <c r="N83" s="664">
        <v>-4.0368273300000004</v>
      </c>
      <c r="O83" s="664">
        <v>-0.51960605999999998</v>
      </c>
      <c r="P83" s="664">
        <v>-2.7998400000000001</v>
      </c>
    </row>
    <row r="84" spans="1:16">
      <c r="A84" s="552">
        <v>9</v>
      </c>
      <c r="B84" s="540" t="s">
        <v>826</v>
      </c>
      <c r="C84" s="664">
        <v>783.41406546308201</v>
      </c>
      <c r="D84" s="664">
        <v>322.51961173752801</v>
      </c>
      <c r="E84" s="664">
        <v>313.23241423555396</v>
      </c>
      <c r="F84" s="664">
        <v>132.97995790000002</v>
      </c>
      <c r="G84" s="664">
        <v>6.7598344199999998</v>
      </c>
      <c r="H84" s="664">
        <v>2.9720853098514799</v>
      </c>
      <c r="I84" s="664">
        <v>0</v>
      </c>
      <c r="J84" s="664">
        <v>0</v>
      </c>
      <c r="K84" s="664">
        <v>775.49181829308202</v>
      </c>
      <c r="L84" s="664">
        <v>108.44809543000001</v>
      </c>
      <c r="M84" s="664">
        <v>24.91677163</v>
      </c>
      <c r="N84" s="664">
        <v>-29.102841850000001</v>
      </c>
      <c r="O84" s="664">
        <v>-12.9414567</v>
      </c>
      <c r="P84" s="664">
        <v>-13.54516963</v>
      </c>
    </row>
    <row r="85" spans="1:16">
      <c r="A85" s="552">
        <v>10</v>
      </c>
      <c r="B85" s="540" t="s">
        <v>899</v>
      </c>
      <c r="C85" s="664">
        <v>1552.4773124189244</v>
      </c>
      <c r="D85" s="664">
        <v>95.959196822017134</v>
      </c>
      <c r="E85" s="664">
        <v>197.18747267669443</v>
      </c>
      <c r="F85" s="664">
        <v>651.8100490279686</v>
      </c>
      <c r="G85" s="664">
        <v>602.90293824127946</v>
      </c>
      <c r="H85" s="664">
        <v>0</v>
      </c>
      <c r="I85" s="664">
        <v>0</v>
      </c>
      <c r="J85" s="664">
        <v>0</v>
      </c>
      <c r="K85" s="664">
        <v>1547.8596567679597</v>
      </c>
      <c r="L85" s="664">
        <v>212.4840983855957</v>
      </c>
      <c r="M85" s="664">
        <v>42.274711191699382</v>
      </c>
      <c r="N85" s="664">
        <v>-39.40390645884824</v>
      </c>
      <c r="O85" s="664">
        <v>-11.727789897866423</v>
      </c>
      <c r="P85" s="664">
        <v>-25.436872123175782</v>
      </c>
    </row>
    <row r="86" spans="1:16">
      <c r="A86" s="552">
        <v>11</v>
      </c>
      <c r="B86" s="540" t="s">
        <v>900</v>
      </c>
      <c r="C86" s="664">
        <v>2209.6669783100833</v>
      </c>
      <c r="D86" s="664">
        <v>973.62299096554648</v>
      </c>
      <c r="E86" s="664">
        <v>903.42656923742481</v>
      </c>
      <c r="F86" s="664">
        <v>283.75530321207623</v>
      </c>
      <c r="G86" s="664">
        <v>4.598896625036005</v>
      </c>
      <c r="H86" s="664">
        <v>0</v>
      </c>
      <c r="I86" s="664">
        <v>0</v>
      </c>
      <c r="J86" s="664">
        <v>0</v>
      </c>
      <c r="K86" s="664">
        <v>2165.4037600400834</v>
      </c>
      <c r="L86" s="664">
        <v>381.90218607193242</v>
      </c>
      <c r="M86" s="664">
        <v>79.060075202351342</v>
      </c>
      <c r="N86" s="664">
        <v>-87.196708705290405</v>
      </c>
      <c r="O86" s="664">
        <v>-34.237796650893266</v>
      </c>
      <c r="P86" s="664">
        <v>-45.736815458985859</v>
      </c>
    </row>
    <row r="87" spans="1:16">
      <c r="A87" s="552">
        <v>12</v>
      </c>
      <c r="B87" s="540" t="s">
        <v>901</v>
      </c>
      <c r="C87" s="664">
        <v>24.684558940000002</v>
      </c>
      <c r="D87" s="664">
        <v>0</v>
      </c>
      <c r="E87" s="664">
        <v>0</v>
      </c>
      <c r="F87" s="664">
        <v>0</v>
      </c>
      <c r="G87" s="664">
        <v>0</v>
      </c>
      <c r="H87" s="664">
        <v>0</v>
      </c>
      <c r="I87" s="664">
        <v>0</v>
      </c>
      <c r="J87" s="664">
        <v>0</v>
      </c>
      <c r="K87" s="664">
        <v>0</v>
      </c>
      <c r="L87" s="664">
        <v>0</v>
      </c>
      <c r="M87" s="664">
        <v>0</v>
      </c>
      <c r="N87" s="664">
        <v>-13.859956379999998</v>
      </c>
      <c r="O87" s="664">
        <v>0</v>
      </c>
      <c r="P87" s="664">
        <v>0</v>
      </c>
    </row>
    <row r="88" spans="1:16">
      <c r="A88" s="552">
        <v>13</v>
      </c>
      <c r="B88" s="540" t="s">
        <v>902</v>
      </c>
      <c r="C88" s="664">
        <v>1381.9458626694568</v>
      </c>
      <c r="D88" s="664">
        <v>619.57480804099646</v>
      </c>
      <c r="E88" s="664">
        <v>483.02709496</v>
      </c>
      <c r="F88" s="664">
        <v>135.20047758999999</v>
      </c>
      <c r="G88" s="664">
        <v>32.367894243883846</v>
      </c>
      <c r="H88" s="664">
        <v>2.1375242920687101</v>
      </c>
      <c r="I88" s="664">
        <v>0</v>
      </c>
      <c r="J88" s="664">
        <v>0</v>
      </c>
      <c r="K88" s="664">
        <v>1270.1702748348803</v>
      </c>
      <c r="L88" s="664">
        <v>299.98875067</v>
      </c>
      <c r="M88" s="664">
        <v>33.511643967002243</v>
      </c>
      <c r="N88" s="664">
        <v>-41.798078780000004</v>
      </c>
      <c r="O88" s="664">
        <v>-24.585191039999998</v>
      </c>
      <c r="P88" s="664">
        <v>-13.800240779999999</v>
      </c>
    </row>
    <row r="90" spans="1:16">
      <c r="P90" s="43" t="s">
        <v>993</v>
      </c>
    </row>
    <row r="91" spans="1:16">
      <c r="B91" s="552" t="s">
        <v>58</v>
      </c>
      <c r="C91" s="553" t="s">
        <v>57</v>
      </c>
      <c r="D91" s="553" t="s">
        <v>56</v>
      </c>
      <c r="E91" s="553" t="s">
        <v>59</v>
      </c>
      <c r="F91" s="553" t="s">
        <v>60</v>
      </c>
      <c r="G91" s="553" t="s">
        <v>107</v>
      </c>
      <c r="H91" s="553" t="s">
        <v>108</v>
      </c>
      <c r="I91" s="553" t="s">
        <v>109</v>
      </c>
      <c r="J91" s="553" t="s">
        <v>196</v>
      </c>
      <c r="K91" s="553" t="s">
        <v>197</v>
      </c>
      <c r="L91" s="553" t="s">
        <v>198</v>
      </c>
      <c r="M91" s="365" t="s">
        <v>199</v>
      </c>
      <c r="N91" s="365" t="s">
        <v>200</v>
      </c>
      <c r="O91" s="365" t="s">
        <v>403</v>
      </c>
      <c r="P91" s="365" t="s">
        <v>891</v>
      </c>
    </row>
    <row r="92" spans="1:16">
      <c r="B92" s="1000" t="s">
        <v>1141</v>
      </c>
      <c r="C92" s="1062" t="s">
        <v>802</v>
      </c>
      <c r="D92" s="1063"/>
      <c r="E92" s="1063"/>
      <c r="F92" s="1063"/>
      <c r="G92" s="1063"/>
      <c r="H92" s="1063"/>
      <c r="I92" s="1063"/>
      <c r="J92" s="1063"/>
      <c r="K92" s="1063"/>
      <c r="L92" s="1063"/>
      <c r="M92" s="1063"/>
      <c r="N92" s="1063"/>
      <c r="O92" s="1063"/>
      <c r="P92" s="1064"/>
    </row>
    <row r="93" spans="1:16">
      <c r="B93" s="1060"/>
      <c r="C93" s="35"/>
      <c r="D93" s="992" t="s">
        <v>893</v>
      </c>
      <c r="E93" s="1005"/>
      <c r="F93" s="1005"/>
      <c r="G93" s="1005"/>
      <c r="H93" s="1005"/>
      <c r="I93" s="1005"/>
      <c r="J93" s="1005"/>
      <c r="K93" s="1005"/>
      <c r="L93" s="1005"/>
      <c r="M93" s="1005"/>
      <c r="N93" s="1005"/>
      <c r="O93" s="1005"/>
      <c r="P93" s="993"/>
    </row>
    <row r="94" spans="1:16">
      <c r="B94" s="1060"/>
      <c r="C94" s="35"/>
      <c r="D94" s="992" t="s">
        <v>894</v>
      </c>
      <c r="E94" s="1005"/>
      <c r="F94" s="1005"/>
      <c r="G94" s="1005"/>
      <c r="H94" s="993"/>
      <c r="I94" s="1048" t="s">
        <v>895</v>
      </c>
      <c r="J94" s="1048" t="s">
        <v>896</v>
      </c>
      <c r="K94" s="1065" t="s">
        <v>897</v>
      </c>
      <c r="L94" s="1000" t="s">
        <v>815</v>
      </c>
      <c r="M94" s="1000" t="s">
        <v>814</v>
      </c>
      <c r="N94" s="1067" t="s">
        <v>406</v>
      </c>
      <c r="O94" s="1068"/>
      <c r="P94" s="1069"/>
    </row>
    <row r="95" spans="1:16" ht="39.6">
      <c r="B95" s="1061"/>
      <c r="C95" s="35"/>
      <c r="D95" s="554" t="s">
        <v>806</v>
      </c>
      <c r="E95" s="554" t="s">
        <v>807</v>
      </c>
      <c r="F95" s="554" t="s">
        <v>808</v>
      </c>
      <c r="G95" s="554" t="s">
        <v>809</v>
      </c>
      <c r="H95" s="411" t="s">
        <v>810</v>
      </c>
      <c r="I95" s="1050"/>
      <c r="J95" s="1050"/>
      <c r="K95" s="1066"/>
      <c r="L95" s="1061"/>
      <c r="M95" s="1061"/>
      <c r="N95" s="555"/>
      <c r="O95" s="34" t="s">
        <v>898</v>
      </c>
      <c r="P95" s="34" t="s">
        <v>814</v>
      </c>
    </row>
    <row r="96" spans="1:16">
      <c r="A96" s="552">
        <v>1</v>
      </c>
      <c r="B96" s="540" t="s">
        <v>818</v>
      </c>
      <c r="C96" s="664">
        <v>173.89183391724035</v>
      </c>
      <c r="D96" s="664">
        <v>79.389948585601871</v>
      </c>
      <c r="E96" s="664">
        <v>63.042503979574832</v>
      </c>
      <c r="F96" s="664">
        <v>0</v>
      </c>
      <c r="G96" s="664">
        <v>30.49320788551881</v>
      </c>
      <c r="H96" s="664">
        <v>2.8379807692761099</v>
      </c>
      <c r="I96" s="664">
        <v>0</v>
      </c>
      <c r="J96" s="664">
        <v>0</v>
      </c>
      <c r="K96" s="664">
        <v>172.92566045069552</v>
      </c>
      <c r="L96" s="664">
        <v>41.465997685902892</v>
      </c>
      <c r="M96" s="664">
        <v>9.2992626171932198</v>
      </c>
      <c r="N96" s="664">
        <v>-8.9657722500000006</v>
      </c>
      <c r="O96" s="664">
        <v>-0.5474640300000001</v>
      </c>
      <c r="P96" s="664">
        <v>-8.1492659700000001</v>
      </c>
    </row>
    <row r="97" spans="1:16">
      <c r="A97" s="552">
        <v>2</v>
      </c>
      <c r="B97" s="540" t="s">
        <v>819</v>
      </c>
      <c r="C97" s="664">
        <v>3.0871648291216154</v>
      </c>
      <c r="D97" s="664">
        <v>2.0683649605225103</v>
      </c>
      <c r="E97" s="664">
        <v>0.38925706921217001</v>
      </c>
      <c r="F97" s="664">
        <v>0</v>
      </c>
      <c r="G97" s="664">
        <v>0.62954279938693514</v>
      </c>
      <c r="H97" s="664">
        <v>6.6287604499666601</v>
      </c>
      <c r="I97" s="664">
        <v>0</v>
      </c>
      <c r="J97" s="664">
        <v>0</v>
      </c>
      <c r="K97" s="664">
        <v>3.0871648291216154</v>
      </c>
      <c r="L97" s="664">
        <v>0.99640217031274592</v>
      </c>
      <c r="M97" s="664">
        <v>0.52239763747493995</v>
      </c>
      <c r="N97" s="664">
        <v>-2.1358800000000198E-2</v>
      </c>
      <c r="O97" s="664">
        <v>-1.4819220000000199E-2</v>
      </c>
      <c r="P97" s="664">
        <v>-5.8679700000000001E-3</v>
      </c>
    </row>
    <row r="98" spans="1:16">
      <c r="A98" s="552">
        <v>3</v>
      </c>
      <c r="B98" s="540" t="s">
        <v>820</v>
      </c>
      <c r="C98" s="664">
        <v>670.36900186395917</v>
      </c>
      <c r="D98" s="664">
        <v>388.12149107847614</v>
      </c>
      <c r="E98" s="664">
        <v>138.05259226620439</v>
      </c>
      <c r="F98" s="664">
        <v>2.4482690438001002</v>
      </c>
      <c r="G98" s="664">
        <v>125.54099176704145</v>
      </c>
      <c r="H98" s="664">
        <v>0.98120610568465716</v>
      </c>
      <c r="I98" s="664">
        <v>0</v>
      </c>
      <c r="J98" s="664">
        <v>0</v>
      </c>
      <c r="K98" s="664">
        <v>654.16334415552205</v>
      </c>
      <c r="L98" s="664">
        <v>118.764357489104</v>
      </c>
      <c r="M98" s="664">
        <v>12.572344301401781</v>
      </c>
      <c r="N98" s="664">
        <v>-10.01788576</v>
      </c>
      <c r="O98" s="664">
        <v>-2.4559995200000002</v>
      </c>
      <c r="P98" s="664">
        <v>-6.2815975799999997</v>
      </c>
    </row>
    <row r="99" spans="1:16">
      <c r="A99" s="552">
        <v>4</v>
      </c>
      <c r="B99" s="540" t="s">
        <v>821</v>
      </c>
      <c r="C99" s="664">
        <v>124.90121240096528</v>
      </c>
      <c r="D99" s="664">
        <v>9.5579556174974609</v>
      </c>
      <c r="E99" s="664">
        <v>34.916195420960442</v>
      </c>
      <c r="F99" s="664">
        <v>79.753096493829204</v>
      </c>
      <c r="G99" s="664">
        <v>0.67396486867816729</v>
      </c>
      <c r="H99" s="664">
        <v>2.8155214205326002</v>
      </c>
      <c r="I99" s="664">
        <v>0</v>
      </c>
      <c r="J99" s="664">
        <v>0</v>
      </c>
      <c r="K99" s="664">
        <v>124.90121240096528</v>
      </c>
      <c r="L99" s="664">
        <v>22.24965752070754</v>
      </c>
      <c r="M99" s="664">
        <v>8.156399375132399E-3</v>
      </c>
      <c r="N99" s="664">
        <v>-2.1709801899999999</v>
      </c>
      <c r="O99" s="664">
        <v>-1.3112867399999999</v>
      </c>
      <c r="P99" s="664">
        <v>-5.9361199999999996E-3</v>
      </c>
    </row>
    <row r="100" spans="1:16">
      <c r="A100" s="552">
        <v>5</v>
      </c>
      <c r="B100" s="540" t="s">
        <v>822</v>
      </c>
      <c r="C100" s="664">
        <v>5.2890087691466663</v>
      </c>
      <c r="D100" s="664">
        <v>3.5950366411398798</v>
      </c>
      <c r="E100" s="664">
        <v>0.84648168641724997</v>
      </c>
      <c r="F100" s="664">
        <v>0</v>
      </c>
      <c r="G100" s="664">
        <v>0.84749044158953601</v>
      </c>
      <c r="H100" s="664">
        <v>1.7629172080982498</v>
      </c>
      <c r="I100" s="664">
        <v>0</v>
      </c>
      <c r="J100" s="664">
        <v>0</v>
      </c>
      <c r="K100" s="664">
        <v>5.2890087691466663</v>
      </c>
      <c r="L100" s="664">
        <v>1.300197523721176</v>
      </c>
      <c r="M100" s="664">
        <v>4.6644509590899998E-3</v>
      </c>
      <c r="N100" s="664">
        <v>-5.8922000000000099E-2</v>
      </c>
      <c r="O100" s="664">
        <v>-2.42906000000001E-2</v>
      </c>
      <c r="P100" s="664">
        <v>-2.9998299999999998E-3</v>
      </c>
    </row>
    <row r="101" spans="1:16">
      <c r="A101" s="552">
        <v>6</v>
      </c>
      <c r="B101" s="540" t="s">
        <v>823</v>
      </c>
      <c r="C101" s="664">
        <v>119.50997781437866</v>
      </c>
      <c r="D101" s="664">
        <v>31.831971125117239</v>
      </c>
      <c r="E101" s="664">
        <v>9.5346028482545897</v>
      </c>
      <c r="F101" s="664">
        <v>42.271159327644966</v>
      </c>
      <c r="G101" s="664">
        <v>35.692827022271651</v>
      </c>
      <c r="H101" s="664">
        <v>3.6028218170876505</v>
      </c>
      <c r="I101" s="664">
        <v>0</v>
      </c>
      <c r="J101" s="664">
        <v>0</v>
      </c>
      <c r="K101" s="664">
        <v>119.33056032328845</v>
      </c>
      <c r="L101" s="664">
        <v>14.34322859300809</v>
      </c>
      <c r="M101" s="664">
        <v>5.5602053892758603</v>
      </c>
      <c r="N101" s="664">
        <v>-4.194963539999998</v>
      </c>
      <c r="O101" s="664">
        <v>-0.3262772299999997</v>
      </c>
      <c r="P101" s="664">
        <v>-3.5458924399999998</v>
      </c>
    </row>
    <row r="102" spans="1:16">
      <c r="A102" s="552">
        <v>7</v>
      </c>
      <c r="B102" s="540" t="s">
        <v>824</v>
      </c>
      <c r="C102" s="664">
        <v>419.61837086936589</v>
      </c>
      <c r="D102" s="664">
        <v>212.35598582232183</v>
      </c>
      <c r="E102" s="664">
        <v>47.126150423281665</v>
      </c>
      <c r="F102" s="664">
        <v>1.80590183759801</v>
      </c>
      <c r="G102" s="664">
        <v>158.26116943552535</v>
      </c>
      <c r="H102" s="664">
        <v>3.9672789367936399</v>
      </c>
      <c r="I102" s="664">
        <v>0</v>
      </c>
      <c r="J102" s="664">
        <v>0</v>
      </c>
      <c r="K102" s="664">
        <v>419.54920751872686</v>
      </c>
      <c r="L102" s="664">
        <v>116.14099454312502</v>
      </c>
      <c r="M102" s="664">
        <v>13.241381923556389</v>
      </c>
      <c r="N102" s="664">
        <v>-10.938965620000001</v>
      </c>
      <c r="O102" s="664">
        <v>-2.3658252500000008</v>
      </c>
      <c r="P102" s="664">
        <v>-7.7217357199999999</v>
      </c>
    </row>
    <row r="103" spans="1:16">
      <c r="A103" s="552">
        <v>8</v>
      </c>
      <c r="B103" s="540" t="s">
        <v>825</v>
      </c>
      <c r="C103" s="664">
        <v>116.45415843562543</v>
      </c>
      <c r="D103" s="664">
        <v>21.577733003062438</v>
      </c>
      <c r="E103" s="664">
        <v>62.349487717984104</v>
      </c>
      <c r="F103" s="664">
        <v>23.34825718439857</v>
      </c>
      <c r="G103" s="664">
        <v>7.8768924975303252</v>
      </c>
      <c r="H103" s="664">
        <v>3.76631736211327</v>
      </c>
      <c r="I103" s="664">
        <v>0</v>
      </c>
      <c r="J103" s="664">
        <v>0</v>
      </c>
      <c r="K103" s="664">
        <v>115.15237040297544</v>
      </c>
      <c r="L103" s="664">
        <v>33.973473549653818</v>
      </c>
      <c r="M103" s="664">
        <v>0.47985927749547397</v>
      </c>
      <c r="N103" s="664">
        <v>-1.9938491199999999</v>
      </c>
      <c r="O103" s="664">
        <v>-1.4398006399999999</v>
      </c>
      <c r="P103" s="664">
        <v>-0.35214660999999997</v>
      </c>
    </row>
    <row r="104" spans="1:16">
      <c r="A104" s="552">
        <v>9</v>
      </c>
      <c r="B104" s="540" t="s">
        <v>826</v>
      </c>
      <c r="C104" s="664">
        <v>1160.5084528930599</v>
      </c>
      <c r="D104" s="664">
        <v>875.94180926689125</v>
      </c>
      <c r="E104" s="664">
        <v>270.10413095110778</v>
      </c>
      <c r="F104" s="664">
        <v>1.9970054799999999</v>
      </c>
      <c r="G104" s="664">
        <v>12.465263026959944</v>
      </c>
      <c r="H104" s="664">
        <v>0</v>
      </c>
      <c r="I104" s="664">
        <v>0</v>
      </c>
      <c r="J104" s="664">
        <v>0</v>
      </c>
      <c r="K104" s="664">
        <v>1160.5082087249591</v>
      </c>
      <c r="L104" s="664">
        <v>92.957393599862229</v>
      </c>
      <c r="M104" s="664">
        <v>0.67300077990681306</v>
      </c>
      <c r="N104" s="664">
        <v>-7.8649876899999995</v>
      </c>
      <c r="O104" s="664">
        <v>-3.3589106099999997</v>
      </c>
      <c r="P104" s="664">
        <v>-0.44499482000000001</v>
      </c>
    </row>
    <row r="105" spans="1:16">
      <c r="A105" s="552">
        <v>10</v>
      </c>
      <c r="B105" s="540" t="s">
        <v>899</v>
      </c>
      <c r="C105" s="664">
        <v>1549.427650623179</v>
      </c>
      <c r="D105" s="664">
        <v>75.309173785749437</v>
      </c>
      <c r="E105" s="664">
        <v>254.60238556138663</v>
      </c>
      <c r="F105" s="664">
        <v>770.15334167756566</v>
      </c>
      <c r="G105" s="664">
        <v>443.38263674248373</v>
      </c>
      <c r="H105" s="664">
        <v>0</v>
      </c>
      <c r="I105" s="664">
        <v>0</v>
      </c>
      <c r="J105" s="664">
        <v>0</v>
      </c>
      <c r="K105" s="664">
        <v>1543.4475377671854</v>
      </c>
      <c r="L105" s="664">
        <v>86.015125320456406</v>
      </c>
      <c r="M105" s="664">
        <v>27.223643000923097</v>
      </c>
      <c r="N105" s="664">
        <v>-26.362787967921697</v>
      </c>
      <c r="O105" s="664">
        <v>-5.1738817240678987</v>
      </c>
      <c r="P105" s="664">
        <v>-17.354729906189551</v>
      </c>
    </row>
    <row r="106" spans="1:16">
      <c r="A106" s="552">
        <v>11</v>
      </c>
      <c r="B106" s="540" t="s">
        <v>900</v>
      </c>
      <c r="C106" s="664">
        <v>1881.1005721604897</v>
      </c>
      <c r="D106" s="664">
        <v>1289.7826264777343</v>
      </c>
      <c r="E106" s="664">
        <v>516.87800227640582</v>
      </c>
      <c r="F106" s="664">
        <v>10.78616517140715</v>
      </c>
      <c r="G106" s="664">
        <v>52.877489180904952</v>
      </c>
      <c r="H106" s="664">
        <v>0</v>
      </c>
      <c r="I106" s="664">
        <v>0</v>
      </c>
      <c r="J106" s="664">
        <v>0</v>
      </c>
      <c r="K106" s="664">
        <v>1870.3242831064522</v>
      </c>
      <c r="L106" s="664">
        <v>296.85019739141319</v>
      </c>
      <c r="M106" s="664">
        <v>33.574320317722155</v>
      </c>
      <c r="N106" s="664">
        <v>-37.714985995073526</v>
      </c>
      <c r="O106" s="664">
        <v>-8.8891554585776547</v>
      </c>
      <c r="P106" s="664">
        <v>-21.803637904683779</v>
      </c>
    </row>
    <row r="107" spans="1:16">
      <c r="A107" s="552">
        <v>12</v>
      </c>
      <c r="B107" s="540" t="s">
        <v>901</v>
      </c>
      <c r="C107" s="664">
        <v>4.9359404600000003</v>
      </c>
      <c r="D107" s="664">
        <v>0</v>
      </c>
      <c r="E107" s="664">
        <v>0</v>
      </c>
      <c r="F107" s="664">
        <v>0</v>
      </c>
      <c r="G107" s="664">
        <v>0</v>
      </c>
      <c r="H107" s="664">
        <v>0</v>
      </c>
      <c r="I107" s="664">
        <v>0</v>
      </c>
      <c r="J107" s="664">
        <v>0</v>
      </c>
      <c r="K107" s="664">
        <v>0</v>
      </c>
      <c r="L107" s="664">
        <v>0</v>
      </c>
      <c r="M107" s="664">
        <v>0</v>
      </c>
      <c r="N107" s="664">
        <v>-0.45608705999999999</v>
      </c>
      <c r="O107" s="664">
        <v>0</v>
      </c>
      <c r="P107" s="664">
        <v>0</v>
      </c>
    </row>
    <row r="108" spans="1:16">
      <c r="A108" s="552">
        <v>13</v>
      </c>
      <c r="B108" s="540" t="s">
        <v>902</v>
      </c>
      <c r="C108" s="664">
        <v>312.09219453061934</v>
      </c>
      <c r="D108" s="664">
        <v>148.1319019707887</v>
      </c>
      <c r="E108" s="664">
        <v>115.05240039908379</v>
      </c>
      <c r="F108" s="664">
        <v>6.0954866194753006</v>
      </c>
      <c r="G108" s="664">
        <v>42.519633501755315</v>
      </c>
      <c r="H108" s="664">
        <v>6.3567346474024298</v>
      </c>
      <c r="I108" s="664">
        <v>0</v>
      </c>
      <c r="J108" s="664">
        <v>0</v>
      </c>
      <c r="K108" s="664">
        <v>311.79942249110309</v>
      </c>
      <c r="L108" s="664">
        <v>89.531075427168446</v>
      </c>
      <c r="M108" s="664">
        <v>22.805704459333949</v>
      </c>
      <c r="N108" s="664">
        <v>-15.49921644</v>
      </c>
      <c r="O108" s="664">
        <v>-2.0633997199999992</v>
      </c>
      <c r="P108" s="664">
        <v>-12.642859509999999</v>
      </c>
    </row>
    <row r="110" spans="1:16">
      <c r="P110" s="43" t="s">
        <v>993</v>
      </c>
    </row>
    <row r="111" spans="1:16">
      <c r="B111" s="552" t="s">
        <v>58</v>
      </c>
      <c r="C111" s="553" t="s">
        <v>57</v>
      </c>
      <c r="D111" s="553" t="s">
        <v>56</v>
      </c>
      <c r="E111" s="553" t="s">
        <v>59</v>
      </c>
      <c r="F111" s="553" t="s">
        <v>60</v>
      </c>
      <c r="G111" s="553" t="s">
        <v>107</v>
      </c>
      <c r="H111" s="553" t="s">
        <v>108</v>
      </c>
      <c r="I111" s="553" t="s">
        <v>109</v>
      </c>
      <c r="J111" s="553" t="s">
        <v>196</v>
      </c>
      <c r="K111" s="553" t="s">
        <v>197</v>
      </c>
      <c r="L111" s="553" t="s">
        <v>198</v>
      </c>
      <c r="M111" s="365" t="s">
        <v>199</v>
      </c>
      <c r="N111" s="365" t="s">
        <v>200</v>
      </c>
      <c r="O111" s="365" t="s">
        <v>403</v>
      </c>
      <c r="P111" s="365" t="s">
        <v>891</v>
      </c>
    </row>
    <row r="112" spans="1:16">
      <c r="B112" s="1000" t="s">
        <v>1139</v>
      </c>
      <c r="C112" s="1062" t="s">
        <v>802</v>
      </c>
      <c r="D112" s="1063"/>
      <c r="E112" s="1063"/>
      <c r="F112" s="1063"/>
      <c r="G112" s="1063"/>
      <c r="H112" s="1063"/>
      <c r="I112" s="1063"/>
      <c r="J112" s="1063"/>
      <c r="K112" s="1063"/>
      <c r="L112" s="1063"/>
      <c r="M112" s="1063"/>
      <c r="N112" s="1063"/>
      <c r="O112" s="1063"/>
      <c r="P112" s="1064"/>
    </row>
    <row r="113" spans="1:16">
      <c r="B113" s="1060"/>
      <c r="C113" s="35"/>
      <c r="D113" s="992" t="s">
        <v>893</v>
      </c>
      <c r="E113" s="1005"/>
      <c r="F113" s="1005"/>
      <c r="G113" s="1005"/>
      <c r="H113" s="1005"/>
      <c r="I113" s="1005"/>
      <c r="J113" s="1005"/>
      <c r="K113" s="1005"/>
      <c r="L113" s="1005"/>
      <c r="M113" s="1005"/>
      <c r="N113" s="1005"/>
      <c r="O113" s="1005"/>
      <c r="P113" s="993"/>
    </row>
    <row r="114" spans="1:16">
      <c r="B114" s="1060"/>
      <c r="C114" s="35"/>
      <c r="D114" s="992" t="s">
        <v>894</v>
      </c>
      <c r="E114" s="1005"/>
      <c r="F114" s="1005"/>
      <c r="G114" s="1005"/>
      <c r="H114" s="993"/>
      <c r="I114" s="1048" t="s">
        <v>895</v>
      </c>
      <c r="J114" s="1048" t="s">
        <v>896</v>
      </c>
      <c r="K114" s="1065" t="s">
        <v>897</v>
      </c>
      <c r="L114" s="1000" t="s">
        <v>815</v>
      </c>
      <c r="M114" s="1000" t="s">
        <v>814</v>
      </c>
      <c r="N114" s="1067" t="s">
        <v>406</v>
      </c>
      <c r="O114" s="1068"/>
      <c r="P114" s="1069"/>
    </row>
    <row r="115" spans="1:16" ht="39.6">
      <c r="B115" s="1061"/>
      <c r="C115" s="35"/>
      <c r="D115" s="554" t="s">
        <v>806</v>
      </c>
      <c r="E115" s="554" t="s">
        <v>807</v>
      </c>
      <c r="F115" s="554" t="s">
        <v>808</v>
      </c>
      <c r="G115" s="554" t="s">
        <v>809</v>
      </c>
      <c r="H115" s="411" t="s">
        <v>810</v>
      </c>
      <c r="I115" s="1050"/>
      <c r="J115" s="1050"/>
      <c r="K115" s="1066"/>
      <c r="L115" s="1061"/>
      <c r="M115" s="1061"/>
      <c r="N115" s="555"/>
      <c r="O115" s="34" t="s">
        <v>898</v>
      </c>
      <c r="P115" s="34" t="s">
        <v>814</v>
      </c>
    </row>
    <row r="116" spans="1:16">
      <c r="A116" s="552">
        <v>1</v>
      </c>
      <c r="B116" s="540" t="s">
        <v>818</v>
      </c>
      <c r="C116" s="664">
        <v>213.21396327505016</v>
      </c>
      <c r="D116" s="664">
        <v>165.93901088107546</v>
      </c>
      <c r="E116" s="664">
        <v>22.759382655900001</v>
      </c>
      <c r="F116" s="664">
        <v>4.46008066</v>
      </c>
      <c r="G116" s="664">
        <v>0.28258830535679219</v>
      </c>
      <c r="H116" s="664">
        <v>7.19537306708997</v>
      </c>
      <c r="I116" s="664">
        <v>0</v>
      </c>
      <c r="J116" s="664">
        <v>4.8536662426592878</v>
      </c>
      <c r="K116" s="664">
        <v>188.58739625967297</v>
      </c>
      <c r="L116" s="664">
        <v>25.607996316563359</v>
      </c>
      <c r="M116" s="664">
        <v>8.444497437351858</v>
      </c>
      <c r="N116" s="664">
        <v>-11.25631417</v>
      </c>
      <c r="O116" s="664">
        <v>-4.0411237799999995</v>
      </c>
      <c r="P116" s="664">
        <v>-3.75478238</v>
      </c>
    </row>
    <row r="117" spans="1:16">
      <c r="A117" s="552">
        <v>2</v>
      </c>
      <c r="B117" s="540" t="s">
        <v>819</v>
      </c>
      <c r="C117" s="664">
        <v>109.88709535463175</v>
      </c>
      <c r="D117" s="664">
        <v>103.5948998288188</v>
      </c>
      <c r="E117" s="664">
        <v>3.4259965600000002</v>
      </c>
      <c r="F117" s="664">
        <v>0</v>
      </c>
      <c r="G117" s="664">
        <v>2.7284728817593999E-3</v>
      </c>
      <c r="H117" s="664">
        <v>5.8036953783400991</v>
      </c>
      <c r="I117" s="664">
        <v>0</v>
      </c>
      <c r="J117" s="664">
        <v>1.8798485856829912</v>
      </c>
      <c r="K117" s="664">
        <v>105.14377627601758</v>
      </c>
      <c r="L117" s="664">
        <v>21.138012493962894</v>
      </c>
      <c r="M117" s="664">
        <v>0.1606842575927698</v>
      </c>
      <c r="N117" s="664">
        <v>-1.9093190500000004</v>
      </c>
      <c r="O117" s="664">
        <v>-1.61247166</v>
      </c>
      <c r="P117" s="664">
        <v>-0.13981041000000008</v>
      </c>
    </row>
    <row r="118" spans="1:16">
      <c r="A118" s="552">
        <v>3</v>
      </c>
      <c r="B118" s="540" t="s">
        <v>820</v>
      </c>
      <c r="C118" s="664">
        <v>1071.4755572890319</v>
      </c>
      <c r="D118" s="664">
        <v>717.84609770135489</v>
      </c>
      <c r="E118" s="664">
        <v>125.84186816892982</v>
      </c>
      <c r="F118" s="664">
        <v>0</v>
      </c>
      <c r="G118" s="664">
        <v>4.844911094966073</v>
      </c>
      <c r="H118" s="664">
        <v>4.7101396565206297</v>
      </c>
      <c r="I118" s="664">
        <v>0</v>
      </c>
      <c r="J118" s="664">
        <v>75.366213191159162</v>
      </c>
      <c r="K118" s="664">
        <v>773.16666377409149</v>
      </c>
      <c r="L118" s="664">
        <v>277.52677572957748</v>
      </c>
      <c r="M118" s="664">
        <v>19.538698422498101</v>
      </c>
      <c r="N118" s="664">
        <v>-45.116402239999999</v>
      </c>
      <c r="O118" s="664">
        <v>-27.151668960000002</v>
      </c>
      <c r="P118" s="664">
        <v>-11.255239939999999</v>
      </c>
    </row>
    <row r="119" spans="1:16">
      <c r="A119" s="552">
        <v>4</v>
      </c>
      <c r="B119" s="540" t="s">
        <v>821</v>
      </c>
      <c r="C119" s="664">
        <v>407.01334961186006</v>
      </c>
      <c r="D119" s="664">
        <v>287.99831153310595</v>
      </c>
      <c r="E119" s="664">
        <v>0</v>
      </c>
      <c r="F119" s="664">
        <v>3.0487399999999999E-3</v>
      </c>
      <c r="G119" s="664">
        <v>5.6909211047749993E-3</v>
      </c>
      <c r="H119" s="664">
        <v>3.01670047408345</v>
      </c>
      <c r="I119" s="664">
        <v>0</v>
      </c>
      <c r="J119" s="664">
        <v>71.610132650607426</v>
      </c>
      <c r="K119" s="664">
        <v>216.39691854360333</v>
      </c>
      <c r="L119" s="664">
        <v>48.336075986767085</v>
      </c>
      <c r="M119" s="664">
        <v>1.7320207592290001E-3</v>
      </c>
      <c r="N119" s="664">
        <v>-3.6262660699999998</v>
      </c>
      <c r="O119" s="664">
        <v>-1.8183953100000001</v>
      </c>
      <c r="P119" s="664">
        <v>-1.7320300000000001E-3</v>
      </c>
    </row>
    <row r="120" spans="1:16">
      <c r="A120" s="552">
        <v>5</v>
      </c>
      <c r="B120" s="540" t="s">
        <v>822</v>
      </c>
      <c r="C120" s="664">
        <v>80.766970599277442</v>
      </c>
      <c r="D120" s="664">
        <v>63.612634417261376</v>
      </c>
      <c r="E120" s="664">
        <v>4.0144269038656466</v>
      </c>
      <c r="F120" s="664">
        <v>0</v>
      </c>
      <c r="G120" s="664">
        <v>1.0614626286503401E-2</v>
      </c>
      <c r="H120" s="664">
        <v>15.133104794254779</v>
      </c>
      <c r="I120" s="664">
        <v>0</v>
      </c>
      <c r="J120" s="664">
        <v>3.5037305253961342</v>
      </c>
      <c r="K120" s="664">
        <v>64.133945422017391</v>
      </c>
      <c r="L120" s="664">
        <v>26.852417397810143</v>
      </c>
      <c r="M120" s="664">
        <v>1.095766488223767</v>
      </c>
      <c r="N120" s="664">
        <v>-8.0901163499999988</v>
      </c>
      <c r="O120" s="664">
        <v>-6.8118057099999998</v>
      </c>
      <c r="P120" s="664">
        <v>-0.74799400000000005</v>
      </c>
    </row>
    <row r="121" spans="1:16">
      <c r="A121" s="552">
        <v>6</v>
      </c>
      <c r="B121" s="540" t="s">
        <v>823</v>
      </c>
      <c r="C121" s="664">
        <v>675.29454034388652</v>
      </c>
      <c r="D121" s="664">
        <v>253.9156539141143</v>
      </c>
      <c r="E121" s="664">
        <v>5.2227665843828799</v>
      </c>
      <c r="F121" s="664">
        <v>4.1086532629999997E-6</v>
      </c>
      <c r="G121" s="664">
        <v>0.80407119790606285</v>
      </c>
      <c r="H121" s="664">
        <v>4.6186674599688891</v>
      </c>
      <c r="I121" s="664">
        <v>0</v>
      </c>
      <c r="J121" s="664">
        <v>9.1111329851512917</v>
      </c>
      <c r="K121" s="664">
        <v>250.83136281990522</v>
      </c>
      <c r="L121" s="664">
        <v>114.7869657039478</v>
      </c>
      <c r="M121" s="664">
        <v>17.360534182016181</v>
      </c>
      <c r="N121" s="664">
        <v>-19.153106330000004</v>
      </c>
      <c r="O121" s="664">
        <v>-7.7900994099999998</v>
      </c>
      <c r="P121" s="664">
        <v>-10.028864240000001</v>
      </c>
    </row>
    <row r="122" spans="1:16">
      <c r="A122" s="552">
        <v>7</v>
      </c>
      <c r="B122" s="540" t="s">
        <v>824</v>
      </c>
      <c r="C122" s="664">
        <v>1296.2004970944422</v>
      </c>
      <c r="D122" s="664">
        <v>786.39330878736553</v>
      </c>
      <c r="E122" s="664">
        <v>38.34827428069098</v>
      </c>
      <c r="F122" s="664">
        <v>10.952556809097299</v>
      </c>
      <c r="G122" s="664">
        <v>8.7250285321792092</v>
      </c>
      <c r="H122" s="664">
        <v>6.5431328836070897</v>
      </c>
      <c r="I122" s="664">
        <v>0</v>
      </c>
      <c r="J122" s="664">
        <v>37.503301296284171</v>
      </c>
      <c r="K122" s="664">
        <v>806.91586711304888</v>
      </c>
      <c r="L122" s="664">
        <v>342.72504979420859</v>
      </c>
      <c r="M122" s="664">
        <v>46.318264597778821</v>
      </c>
      <c r="N122" s="664">
        <v>-97.397211060000004</v>
      </c>
      <c r="O122" s="664">
        <v>-53.845995380000005</v>
      </c>
      <c r="P122" s="664">
        <v>-34.206236390000001</v>
      </c>
    </row>
    <row r="123" spans="1:16">
      <c r="A123" s="552">
        <v>8</v>
      </c>
      <c r="B123" s="540" t="s">
        <v>825</v>
      </c>
      <c r="C123" s="664">
        <v>654.83687122370861</v>
      </c>
      <c r="D123" s="664">
        <v>331.38464953798217</v>
      </c>
      <c r="E123" s="664">
        <v>156.44388808968205</v>
      </c>
      <c r="F123" s="664">
        <v>20.785784484141303</v>
      </c>
      <c r="G123" s="664">
        <v>1.0064700603097478</v>
      </c>
      <c r="H123" s="664">
        <v>7.8117283815248992</v>
      </c>
      <c r="I123" s="664">
        <v>0</v>
      </c>
      <c r="J123" s="664">
        <v>34.997469750866372</v>
      </c>
      <c r="K123" s="664">
        <v>474.62332242124887</v>
      </c>
      <c r="L123" s="664">
        <v>44.922969303348509</v>
      </c>
      <c r="M123" s="664">
        <v>10.368023862955903</v>
      </c>
      <c r="N123" s="664">
        <v>-16.87327775</v>
      </c>
      <c r="O123" s="664">
        <v>-5.6413078099999998</v>
      </c>
      <c r="P123" s="664">
        <v>-6.0799947999999997</v>
      </c>
    </row>
    <row r="124" spans="1:16">
      <c r="A124" s="552">
        <v>9</v>
      </c>
      <c r="B124" s="540" t="s">
        <v>826</v>
      </c>
      <c r="C124" s="664">
        <v>1529.0595141114677</v>
      </c>
      <c r="D124" s="664">
        <v>36.208784163199105</v>
      </c>
      <c r="E124" s="664">
        <v>172.03996716</v>
      </c>
      <c r="F124" s="664">
        <v>50.68858445</v>
      </c>
      <c r="G124" s="664">
        <v>2.8390742664278E-3</v>
      </c>
      <c r="H124" s="664">
        <v>3.8639355264450397</v>
      </c>
      <c r="I124" s="664">
        <v>0</v>
      </c>
      <c r="J124" s="664">
        <v>81.420750314829604</v>
      </c>
      <c r="K124" s="664">
        <v>177.51942453263592</v>
      </c>
      <c r="L124" s="664">
        <v>29.202576662915295</v>
      </c>
      <c r="M124" s="664">
        <v>4.2355828133556199E-2</v>
      </c>
      <c r="N124" s="664">
        <v>-9.0048412400000011</v>
      </c>
      <c r="O124" s="664">
        <v>-7.7734012999999997</v>
      </c>
      <c r="P124" s="664">
        <v>-2.7089439999999999E-2</v>
      </c>
    </row>
    <row r="125" spans="1:16">
      <c r="A125" s="552">
        <v>10</v>
      </c>
      <c r="B125" s="540" t="s">
        <v>899</v>
      </c>
      <c r="C125" s="664">
        <v>3737.2755950665123</v>
      </c>
      <c r="D125" s="664">
        <v>83.538969223727719</v>
      </c>
      <c r="E125" s="664">
        <v>256.236807413262</v>
      </c>
      <c r="F125" s="664">
        <v>897.1395310732571</v>
      </c>
      <c r="G125" s="664">
        <v>1182.5996642499811</v>
      </c>
      <c r="H125" s="664">
        <v>0</v>
      </c>
      <c r="I125" s="664">
        <v>0</v>
      </c>
      <c r="J125" s="664">
        <v>205.33316540310642</v>
      </c>
      <c r="K125" s="664">
        <v>2214.1818065571219</v>
      </c>
      <c r="L125" s="664">
        <v>219.57977840547571</v>
      </c>
      <c r="M125" s="664">
        <v>50.024055173422148</v>
      </c>
      <c r="N125" s="664">
        <v>-60.293321053201133</v>
      </c>
      <c r="O125" s="664">
        <v>-20.061476003097948</v>
      </c>
      <c r="P125" s="664">
        <v>-34.694512879071738</v>
      </c>
    </row>
    <row r="126" spans="1:16">
      <c r="A126" s="552">
        <v>11</v>
      </c>
      <c r="B126" s="540" t="s">
        <v>900</v>
      </c>
      <c r="C126" s="664">
        <v>2273.1180218264249</v>
      </c>
      <c r="D126" s="664">
        <v>484.59543561042443</v>
      </c>
      <c r="E126" s="664">
        <v>349.59776351885876</v>
      </c>
      <c r="F126" s="664">
        <v>89.905484214938014</v>
      </c>
      <c r="G126" s="664">
        <v>5.2285021462164396</v>
      </c>
      <c r="H126" s="664">
        <v>0</v>
      </c>
      <c r="I126" s="664">
        <v>0</v>
      </c>
      <c r="J126" s="664">
        <v>117.60457394254459</v>
      </c>
      <c r="K126" s="664">
        <v>811.72261154789305</v>
      </c>
      <c r="L126" s="664">
        <v>265.1932962112856</v>
      </c>
      <c r="M126" s="664">
        <v>20.509900209264547</v>
      </c>
      <c r="N126" s="664">
        <v>-53.462471012105105</v>
      </c>
      <c r="O126" s="664">
        <v>-38.712339063929306</v>
      </c>
      <c r="P126" s="664">
        <v>-9.4053941250506021</v>
      </c>
    </row>
    <row r="127" spans="1:16">
      <c r="A127" s="552">
        <v>12</v>
      </c>
      <c r="B127" s="540" t="s">
        <v>901</v>
      </c>
      <c r="C127" s="664">
        <v>17.35128929</v>
      </c>
      <c r="D127" s="664">
        <v>0</v>
      </c>
      <c r="E127" s="664">
        <v>0</v>
      </c>
      <c r="F127" s="664">
        <v>0</v>
      </c>
      <c r="G127" s="664">
        <v>0</v>
      </c>
      <c r="H127" s="664">
        <v>0</v>
      </c>
      <c r="I127" s="664">
        <v>0</v>
      </c>
      <c r="J127" s="664">
        <v>0</v>
      </c>
      <c r="K127" s="664">
        <v>0</v>
      </c>
      <c r="L127" s="664">
        <v>0</v>
      </c>
      <c r="M127" s="664">
        <v>0</v>
      </c>
      <c r="N127" s="664">
        <v>-11.380300289999999</v>
      </c>
      <c r="O127" s="664">
        <v>0</v>
      </c>
      <c r="P127" s="664">
        <v>0</v>
      </c>
    </row>
    <row r="128" spans="1:16">
      <c r="A128" s="552">
        <v>13</v>
      </c>
      <c r="B128" s="540" t="s">
        <v>902</v>
      </c>
      <c r="C128" s="664">
        <v>521.94360699669915</v>
      </c>
      <c r="D128" s="664">
        <v>165.73966661917544</v>
      </c>
      <c r="E128" s="664">
        <v>25.310810117600951</v>
      </c>
      <c r="F128" s="664">
        <v>16.801641699999998</v>
      </c>
      <c r="G128" s="664">
        <v>1.1593579328659589</v>
      </c>
      <c r="H128" s="664">
        <v>0</v>
      </c>
      <c r="I128" s="664">
        <v>0</v>
      </c>
      <c r="J128" s="664">
        <v>10.086739075017457</v>
      </c>
      <c r="K128" s="664">
        <v>198.92473729462489</v>
      </c>
      <c r="L128" s="664">
        <v>79.47766976402518</v>
      </c>
      <c r="M128" s="664">
        <v>6.3532189435697388</v>
      </c>
      <c r="N128" s="664">
        <v>-16.462071510000001</v>
      </c>
      <c r="O128" s="664">
        <v>-8.37597156</v>
      </c>
      <c r="P128" s="664">
        <v>-5.1311248799999998</v>
      </c>
    </row>
    <row r="130" spans="1:16">
      <c r="P130" s="43" t="s">
        <v>993</v>
      </c>
    </row>
    <row r="131" spans="1:16">
      <c r="B131" s="552" t="s">
        <v>58</v>
      </c>
      <c r="C131" s="553" t="s">
        <v>57</v>
      </c>
      <c r="D131" s="553" t="s">
        <v>56</v>
      </c>
      <c r="E131" s="553" t="s">
        <v>59</v>
      </c>
      <c r="F131" s="553" t="s">
        <v>60</v>
      </c>
      <c r="G131" s="553" t="s">
        <v>107</v>
      </c>
      <c r="H131" s="553" t="s">
        <v>108</v>
      </c>
      <c r="I131" s="553" t="s">
        <v>109</v>
      </c>
      <c r="J131" s="553" t="s">
        <v>196</v>
      </c>
      <c r="K131" s="553" t="s">
        <v>197</v>
      </c>
      <c r="L131" s="553" t="s">
        <v>198</v>
      </c>
      <c r="M131" s="365" t="s">
        <v>199</v>
      </c>
      <c r="N131" s="365" t="s">
        <v>200</v>
      </c>
      <c r="O131" s="365" t="s">
        <v>403</v>
      </c>
      <c r="P131" s="365" t="s">
        <v>891</v>
      </c>
    </row>
    <row r="132" spans="1:16">
      <c r="B132" s="1000" t="s">
        <v>1143</v>
      </c>
      <c r="C132" s="1062" t="s">
        <v>802</v>
      </c>
      <c r="D132" s="1063"/>
      <c r="E132" s="1063"/>
      <c r="F132" s="1063"/>
      <c r="G132" s="1063"/>
      <c r="H132" s="1063"/>
      <c r="I132" s="1063"/>
      <c r="J132" s="1063"/>
      <c r="K132" s="1063"/>
      <c r="L132" s="1063"/>
      <c r="M132" s="1063"/>
      <c r="N132" s="1063"/>
      <c r="O132" s="1063"/>
      <c r="P132" s="1064"/>
    </row>
    <row r="133" spans="1:16">
      <c r="B133" s="1060"/>
      <c r="C133" s="35"/>
      <c r="D133" s="992" t="s">
        <v>893</v>
      </c>
      <c r="E133" s="1005"/>
      <c r="F133" s="1005"/>
      <c r="G133" s="1005"/>
      <c r="H133" s="1005"/>
      <c r="I133" s="1005"/>
      <c r="J133" s="1005"/>
      <c r="K133" s="1005"/>
      <c r="L133" s="1005"/>
      <c r="M133" s="1005"/>
      <c r="N133" s="1005"/>
      <c r="O133" s="1005"/>
      <c r="P133" s="993"/>
    </row>
    <row r="134" spans="1:16">
      <c r="B134" s="1060"/>
      <c r="C134" s="35"/>
      <c r="D134" s="992" t="s">
        <v>894</v>
      </c>
      <c r="E134" s="1005"/>
      <c r="F134" s="1005"/>
      <c r="G134" s="1005"/>
      <c r="H134" s="993"/>
      <c r="I134" s="1048" t="s">
        <v>895</v>
      </c>
      <c r="J134" s="1048" t="s">
        <v>896</v>
      </c>
      <c r="K134" s="1065" t="s">
        <v>897</v>
      </c>
      <c r="L134" s="1000" t="s">
        <v>815</v>
      </c>
      <c r="M134" s="1000" t="s">
        <v>814</v>
      </c>
      <c r="N134" s="1067" t="s">
        <v>406</v>
      </c>
      <c r="O134" s="1068"/>
      <c r="P134" s="1069"/>
    </row>
    <row r="135" spans="1:16" ht="39.6">
      <c r="B135" s="1061"/>
      <c r="C135" s="35"/>
      <c r="D135" s="554" t="s">
        <v>806</v>
      </c>
      <c r="E135" s="554" t="s">
        <v>807</v>
      </c>
      <c r="F135" s="554" t="s">
        <v>808</v>
      </c>
      <c r="G135" s="554" t="s">
        <v>809</v>
      </c>
      <c r="H135" s="411" t="s">
        <v>810</v>
      </c>
      <c r="I135" s="1050"/>
      <c r="J135" s="1050"/>
      <c r="K135" s="1066"/>
      <c r="L135" s="1061"/>
      <c r="M135" s="1061"/>
      <c r="N135" s="555"/>
      <c r="O135" s="34" t="s">
        <v>898</v>
      </c>
      <c r="P135" s="34" t="s">
        <v>814</v>
      </c>
    </row>
    <row r="136" spans="1:16">
      <c r="A136" s="552">
        <v>1</v>
      </c>
      <c r="B136" s="540" t="s">
        <v>818</v>
      </c>
      <c r="C136" s="664">
        <v>85.638444133535515</v>
      </c>
      <c r="D136" s="664">
        <v>60.11800845112802</v>
      </c>
      <c r="E136" s="664">
        <v>3.9369457770379301</v>
      </c>
      <c r="F136" s="664">
        <v>0</v>
      </c>
      <c r="G136" s="664">
        <v>6.8471364101173798E-2</v>
      </c>
      <c r="H136" s="664">
        <v>0</v>
      </c>
      <c r="I136" s="664">
        <v>0</v>
      </c>
      <c r="J136" s="664">
        <v>2.4018847624199998E-5</v>
      </c>
      <c r="K136" s="664">
        <v>64.1234015734195</v>
      </c>
      <c r="L136" s="664">
        <v>1.4450737773828601</v>
      </c>
      <c r="M136" s="664">
        <v>18.094959268805102</v>
      </c>
      <c r="N136" s="664">
        <v>-10.365530420000001</v>
      </c>
      <c r="O136" s="664">
        <v>-2.94693E-2</v>
      </c>
      <c r="P136" s="664">
        <v>-9.9202098000000003</v>
      </c>
    </row>
    <row r="137" spans="1:16">
      <c r="A137" s="552">
        <v>2</v>
      </c>
      <c r="B137" s="540" t="s">
        <v>819</v>
      </c>
      <c r="C137" s="664">
        <v>13.117028098663631</v>
      </c>
      <c r="D137" s="664">
        <v>0.39622516510132377</v>
      </c>
      <c r="E137" s="664">
        <v>0</v>
      </c>
      <c r="F137" s="664">
        <v>0</v>
      </c>
      <c r="G137" s="664">
        <v>2.1786163907394199E-2</v>
      </c>
      <c r="H137" s="664">
        <v>0</v>
      </c>
      <c r="I137" s="664">
        <v>0</v>
      </c>
      <c r="J137" s="664">
        <v>0</v>
      </c>
      <c r="K137" s="664">
        <v>0.41801132900871801</v>
      </c>
      <c r="L137" s="664">
        <v>0.347302472423555</v>
      </c>
      <c r="M137" s="664">
        <v>2.1786113907394201E-2</v>
      </c>
      <c r="N137" s="664">
        <v>-3.2135009999999999E-2</v>
      </c>
      <c r="O137" s="664">
        <v>-1.0614950000000001E-2</v>
      </c>
      <c r="P137" s="664">
        <v>-2.096286E-2</v>
      </c>
    </row>
    <row r="138" spans="1:16">
      <c r="A138" s="552">
        <v>3</v>
      </c>
      <c r="B138" s="540" t="s">
        <v>820</v>
      </c>
      <c r="C138" s="664">
        <v>355.7174541960502</v>
      </c>
      <c r="D138" s="664">
        <v>157.59717678904352</v>
      </c>
      <c r="E138" s="664">
        <v>35.236967100919443</v>
      </c>
      <c r="F138" s="664">
        <v>0</v>
      </c>
      <c r="G138" s="664">
        <v>7.3615059843407904</v>
      </c>
      <c r="H138" s="664">
        <v>0</v>
      </c>
      <c r="I138" s="664">
        <v>0</v>
      </c>
      <c r="J138" s="664">
        <v>7.8644853947508677</v>
      </c>
      <c r="K138" s="664">
        <v>192.33116447955288</v>
      </c>
      <c r="L138" s="664">
        <v>11.904308821475277</v>
      </c>
      <c r="M138" s="664">
        <v>0.14644386949753799</v>
      </c>
      <c r="N138" s="664">
        <v>-1.4798797399999999</v>
      </c>
      <c r="O138" s="664">
        <v>-0.38116024999999998</v>
      </c>
      <c r="P138" s="664">
        <v>-0.11287947</v>
      </c>
    </row>
    <row r="139" spans="1:16">
      <c r="A139" s="552">
        <v>4</v>
      </c>
      <c r="B139" s="540" t="s">
        <v>821</v>
      </c>
      <c r="C139" s="664">
        <v>221.52497092721021</v>
      </c>
      <c r="D139" s="664">
        <v>8.2600807014947701</v>
      </c>
      <c r="E139" s="664">
        <v>77.983972353323907</v>
      </c>
      <c r="F139" s="664">
        <v>3.5134032481492503</v>
      </c>
      <c r="G139" s="664">
        <v>1.0128683051682001E-3</v>
      </c>
      <c r="H139" s="664">
        <v>0</v>
      </c>
      <c r="I139" s="664">
        <v>0</v>
      </c>
      <c r="J139" s="664">
        <v>0</v>
      </c>
      <c r="K139" s="664">
        <v>89.758469171273077</v>
      </c>
      <c r="L139" s="664">
        <v>11.608415035314575</v>
      </c>
      <c r="M139" s="664">
        <v>9.1763045701860006E-4</v>
      </c>
      <c r="N139" s="664">
        <v>-2.6630566600000001</v>
      </c>
      <c r="O139" s="664">
        <v>-2.48852582</v>
      </c>
      <c r="P139" s="664">
        <v>-8.4424000000000001E-4</v>
      </c>
    </row>
    <row r="140" spans="1:16">
      <c r="A140" s="552">
        <v>5</v>
      </c>
      <c r="B140" s="540" t="s">
        <v>822</v>
      </c>
      <c r="C140" s="664">
        <v>14.318324645608282</v>
      </c>
      <c r="D140" s="664">
        <v>2.4775063966437649</v>
      </c>
      <c r="E140" s="664">
        <v>1.7056957750403998E-3</v>
      </c>
      <c r="F140" s="664">
        <v>0</v>
      </c>
      <c r="G140" s="664">
        <v>4.3245111726179997E-4</v>
      </c>
      <c r="H140" s="664">
        <v>0</v>
      </c>
      <c r="I140" s="664">
        <v>0</v>
      </c>
      <c r="J140" s="664">
        <v>0</v>
      </c>
      <c r="K140" s="664">
        <v>2.4796445435360672</v>
      </c>
      <c r="L140" s="664">
        <v>0.2347737790218708</v>
      </c>
      <c r="M140" s="664">
        <v>4.9639554714360002E-4</v>
      </c>
      <c r="N140" s="664">
        <v>-1.4571850000000001E-2</v>
      </c>
      <c r="O140" s="664">
        <v>-3.9758400000000005E-3</v>
      </c>
      <c r="P140" s="664">
        <v>-4.4220000000000001E-4</v>
      </c>
    </row>
    <row r="141" spans="1:16">
      <c r="A141" s="552">
        <v>6</v>
      </c>
      <c r="B141" s="540" t="s">
        <v>823</v>
      </c>
      <c r="C141" s="664">
        <v>218.18828264421481</v>
      </c>
      <c r="D141" s="664">
        <v>51.419231406116005</v>
      </c>
      <c r="E141" s="664">
        <v>1.969571087889868</v>
      </c>
      <c r="F141" s="664">
        <v>0</v>
      </c>
      <c r="G141" s="664">
        <v>2.4866324389770034</v>
      </c>
      <c r="H141" s="664">
        <v>0</v>
      </c>
      <c r="I141" s="664">
        <v>0</v>
      </c>
      <c r="J141" s="664">
        <v>1.2888792082140001E-4</v>
      </c>
      <c r="K141" s="664">
        <v>55.875306045062047</v>
      </c>
      <c r="L141" s="664">
        <v>13.491101561637919</v>
      </c>
      <c r="M141" s="664">
        <v>7.9011323875423992E-3</v>
      </c>
      <c r="N141" s="664">
        <v>-0.70794755000000009</v>
      </c>
      <c r="O141" s="664">
        <v>-0.39648094</v>
      </c>
      <c r="P141" s="664">
        <v>-6.9342900000000001E-3</v>
      </c>
    </row>
    <row r="142" spans="1:16">
      <c r="A142" s="552">
        <v>7</v>
      </c>
      <c r="B142" s="540" t="s">
        <v>824</v>
      </c>
      <c r="C142" s="664">
        <v>165.18787350492315</v>
      </c>
      <c r="D142" s="664">
        <v>48.950472638667094</v>
      </c>
      <c r="E142" s="664">
        <v>4.8955046084107003</v>
      </c>
      <c r="F142" s="664">
        <v>0</v>
      </c>
      <c r="G142" s="664">
        <v>2.0920216485308227</v>
      </c>
      <c r="H142" s="664">
        <v>0</v>
      </c>
      <c r="I142" s="664">
        <v>0</v>
      </c>
      <c r="J142" s="664">
        <v>0.3509218670453278</v>
      </c>
      <c r="K142" s="664">
        <v>55.587077028563286</v>
      </c>
      <c r="L142" s="664">
        <v>22.127527521414958</v>
      </c>
      <c r="M142" s="664">
        <v>0.22827907983143281</v>
      </c>
      <c r="N142" s="664">
        <v>-1.3148231499999998</v>
      </c>
      <c r="O142" s="664">
        <v>-0.7782309300000001</v>
      </c>
      <c r="P142" s="664">
        <v>-0.17239956000000001</v>
      </c>
    </row>
    <row r="143" spans="1:16">
      <c r="A143" s="552">
        <v>8</v>
      </c>
      <c r="B143" s="540" t="s">
        <v>825</v>
      </c>
      <c r="C143" s="664">
        <v>156.57058843776056</v>
      </c>
      <c r="D143" s="664">
        <v>41.774213734161435</v>
      </c>
      <c r="E143" s="664">
        <v>2.6997098900000003</v>
      </c>
      <c r="F143" s="664">
        <v>0</v>
      </c>
      <c r="G143" s="664">
        <v>0.99106937257671079</v>
      </c>
      <c r="H143" s="664">
        <v>0</v>
      </c>
      <c r="I143" s="664">
        <v>0</v>
      </c>
      <c r="J143" s="664">
        <v>1.2686838652349071</v>
      </c>
      <c r="K143" s="664">
        <v>44.196309131503241</v>
      </c>
      <c r="L143" s="664">
        <v>0.77589281595098936</v>
      </c>
      <c r="M143" s="664">
        <v>0.1151042167392462</v>
      </c>
      <c r="N143" s="664">
        <v>-0.35372472999999999</v>
      </c>
      <c r="O143" s="664">
        <v>-6.1109690000000001E-2</v>
      </c>
      <c r="P143" s="664">
        <v>-9.2394480000000001E-2</v>
      </c>
    </row>
    <row r="144" spans="1:16">
      <c r="A144" s="552">
        <v>9</v>
      </c>
      <c r="B144" s="540" t="s">
        <v>826</v>
      </c>
      <c r="C144" s="664">
        <v>273.25082604071991</v>
      </c>
      <c r="D144" s="664">
        <v>90.636349103182766</v>
      </c>
      <c r="E144" s="664">
        <v>9.4508548721874508</v>
      </c>
      <c r="F144" s="664">
        <v>0</v>
      </c>
      <c r="G144" s="664">
        <v>2.7535103981268E-3</v>
      </c>
      <c r="H144" s="664">
        <v>0</v>
      </c>
      <c r="I144" s="664">
        <v>0</v>
      </c>
      <c r="J144" s="664">
        <v>0</v>
      </c>
      <c r="K144" s="664">
        <v>100.08995748576835</v>
      </c>
      <c r="L144" s="664">
        <v>4.3364209654628558</v>
      </c>
      <c r="M144" s="664">
        <v>2.9984766882720001E-4</v>
      </c>
      <c r="N144" s="664">
        <v>-0.52554683999999996</v>
      </c>
      <c r="O144" s="664">
        <v>-0.35109446999999999</v>
      </c>
      <c r="P144" s="664">
        <v>-2.6082999999999998E-4</v>
      </c>
    </row>
    <row r="145" spans="1:16">
      <c r="A145" s="552">
        <v>10</v>
      </c>
      <c r="B145" s="540" t="s">
        <v>899</v>
      </c>
      <c r="C145" s="664">
        <v>382.10908242837155</v>
      </c>
      <c r="D145" s="664">
        <v>6.6561307986315583</v>
      </c>
      <c r="E145" s="664">
        <v>15.335299787426832</v>
      </c>
      <c r="F145" s="664">
        <v>59.90819650293146</v>
      </c>
      <c r="G145" s="664">
        <v>53.569634119220382</v>
      </c>
      <c r="H145" s="664">
        <v>0</v>
      </c>
      <c r="I145" s="664">
        <v>0</v>
      </c>
      <c r="J145" s="664">
        <v>5.7175710971351394</v>
      </c>
      <c r="K145" s="664">
        <v>129.75169011107508</v>
      </c>
      <c r="L145" s="664">
        <v>8.4493372808882459</v>
      </c>
      <c r="M145" s="664">
        <v>1.3279500019132966</v>
      </c>
      <c r="N145" s="664">
        <v>-1.1796579564017595</v>
      </c>
      <c r="O145" s="664">
        <v>-0.40658342123858199</v>
      </c>
      <c r="P145" s="664">
        <v>-0.52387941999999998</v>
      </c>
    </row>
    <row r="146" spans="1:16">
      <c r="A146" s="552">
        <v>11</v>
      </c>
      <c r="B146" s="540" t="s">
        <v>900</v>
      </c>
      <c r="C146" s="664">
        <v>633.47825201194746</v>
      </c>
      <c r="D146" s="664">
        <v>198.25304228533639</v>
      </c>
      <c r="E146" s="664">
        <v>163.07855331579501</v>
      </c>
      <c r="F146" s="664">
        <v>3.533340345109496</v>
      </c>
      <c r="G146" s="664">
        <v>0.56653166972108671</v>
      </c>
      <c r="H146" s="664">
        <v>0</v>
      </c>
      <c r="I146" s="664">
        <v>0</v>
      </c>
      <c r="J146" s="664">
        <v>10.33982533</v>
      </c>
      <c r="K146" s="664">
        <v>355.091642285962</v>
      </c>
      <c r="L146" s="664">
        <v>31.003888052172897</v>
      </c>
      <c r="M146" s="664">
        <v>9.0538978594161392</v>
      </c>
      <c r="N146" s="664">
        <v>-10.040898445010777</v>
      </c>
      <c r="O146" s="664">
        <v>-2.9169399887702436</v>
      </c>
      <c r="P146" s="664">
        <v>-5.7678516867853507</v>
      </c>
    </row>
    <row r="147" spans="1:16">
      <c r="A147" s="552">
        <v>12</v>
      </c>
      <c r="B147" s="540" t="s">
        <v>901</v>
      </c>
      <c r="C147" s="664">
        <v>0.10155003999999999</v>
      </c>
      <c r="D147" s="664">
        <v>0</v>
      </c>
      <c r="E147" s="664">
        <v>0</v>
      </c>
      <c r="F147" s="664">
        <v>0</v>
      </c>
      <c r="G147" s="664">
        <v>0</v>
      </c>
      <c r="H147" s="664">
        <v>0</v>
      </c>
      <c r="I147" s="664">
        <v>0</v>
      </c>
      <c r="J147" s="664">
        <v>0</v>
      </c>
      <c r="K147" s="664">
        <v>0</v>
      </c>
      <c r="L147" s="664">
        <v>0</v>
      </c>
      <c r="M147" s="664">
        <v>0</v>
      </c>
      <c r="N147" s="664">
        <v>0</v>
      </c>
      <c r="O147" s="664">
        <v>0</v>
      </c>
      <c r="P147" s="664">
        <v>0</v>
      </c>
    </row>
    <row r="148" spans="1:16">
      <c r="A148" s="552">
        <v>13</v>
      </c>
      <c r="B148" s="540" t="s">
        <v>902</v>
      </c>
      <c r="C148" s="664">
        <v>344.21996438600968</v>
      </c>
      <c r="D148" s="664">
        <v>38.772741963586618</v>
      </c>
      <c r="E148" s="664">
        <v>14.837959036579502</v>
      </c>
      <c r="F148" s="664">
        <v>0</v>
      </c>
      <c r="G148" s="664">
        <v>1.4547091925277416</v>
      </c>
      <c r="H148" s="664">
        <v>0</v>
      </c>
      <c r="I148" s="664">
        <v>0</v>
      </c>
      <c r="J148" s="664">
        <v>1.71188833243896E-2</v>
      </c>
      <c r="K148" s="664">
        <v>55.048291309369475</v>
      </c>
      <c r="L148" s="664">
        <v>8.0594164088932008</v>
      </c>
      <c r="M148" s="664">
        <v>0.15099434578585</v>
      </c>
      <c r="N148" s="664">
        <v>-1.35052975</v>
      </c>
      <c r="O148" s="664">
        <v>-0.87078202000000005</v>
      </c>
      <c r="P148" s="664">
        <v>-0.12216668</v>
      </c>
    </row>
    <row r="150" spans="1:16">
      <c r="P150" s="43" t="s">
        <v>993</v>
      </c>
    </row>
    <row r="151" spans="1:16">
      <c r="B151" s="552" t="s">
        <v>58</v>
      </c>
      <c r="C151" s="553" t="s">
        <v>57</v>
      </c>
      <c r="D151" s="553" t="s">
        <v>56</v>
      </c>
      <c r="E151" s="553" t="s">
        <v>59</v>
      </c>
      <c r="F151" s="553" t="s">
        <v>60</v>
      </c>
      <c r="G151" s="553" t="s">
        <v>107</v>
      </c>
      <c r="H151" s="553" t="s">
        <v>108</v>
      </c>
      <c r="I151" s="553" t="s">
        <v>109</v>
      </c>
      <c r="J151" s="553" t="s">
        <v>196</v>
      </c>
      <c r="K151" s="553" t="s">
        <v>197</v>
      </c>
      <c r="L151" s="553" t="s">
        <v>198</v>
      </c>
      <c r="M151" s="365" t="s">
        <v>199</v>
      </c>
      <c r="N151" s="365" t="s">
        <v>200</v>
      </c>
      <c r="O151" s="365" t="s">
        <v>403</v>
      </c>
      <c r="P151" s="365" t="s">
        <v>891</v>
      </c>
    </row>
    <row r="152" spans="1:16">
      <c r="B152" s="1000" t="s">
        <v>1421</v>
      </c>
      <c r="C152" s="1062" t="s">
        <v>802</v>
      </c>
      <c r="D152" s="1063"/>
      <c r="E152" s="1063"/>
      <c r="F152" s="1063"/>
      <c r="G152" s="1063"/>
      <c r="H152" s="1063"/>
      <c r="I152" s="1063"/>
      <c r="J152" s="1063"/>
      <c r="K152" s="1063"/>
      <c r="L152" s="1063"/>
      <c r="M152" s="1063"/>
      <c r="N152" s="1063"/>
      <c r="O152" s="1063"/>
      <c r="P152" s="1064"/>
    </row>
    <row r="153" spans="1:16">
      <c r="B153" s="1060"/>
      <c r="C153" s="35"/>
      <c r="D153" s="992" t="s">
        <v>893</v>
      </c>
      <c r="E153" s="1005"/>
      <c r="F153" s="1005"/>
      <c r="G153" s="1005"/>
      <c r="H153" s="1005"/>
      <c r="I153" s="1005"/>
      <c r="J153" s="1005"/>
      <c r="K153" s="1005"/>
      <c r="L153" s="1005"/>
      <c r="M153" s="1005"/>
      <c r="N153" s="1005"/>
      <c r="O153" s="1005"/>
      <c r="P153" s="993"/>
    </row>
    <row r="154" spans="1:16">
      <c r="B154" s="1060"/>
      <c r="C154" s="35"/>
      <c r="D154" s="992" t="s">
        <v>894</v>
      </c>
      <c r="E154" s="1005"/>
      <c r="F154" s="1005"/>
      <c r="G154" s="1005"/>
      <c r="H154" s="993"/>
      <c r="I154" s="1048" t="s">
        <v>895</v>
      </c>
      <c r="J154" s="1048" t="s">
        <v>896</v>
      </c>
      <c r="K154" s="1065" t="s">
        <v>897</v>
      </c>
      <c r="L154" s="1000" t="s">
        <v>815</v>
      </c>
      <c r="M154" s="1000" t="s">
        <v>814</v>
      </c>
      <c r="N154" s="1067" t="s">
        <v>406</v>
      </c>
      <c r="O154" s="1068"/>
      <c r="P154" s="1069"/>
    </row>
    <row r="155" spans="1:16" ht="39.6">
      <c r="B155" s="1061"/>
      <c r="C155" s="35"/>
      <c r="D155" s="554" t="s">
        <v>806</v>
      </c>
      <c r="E155" s="554" t="s">
        <v>807</v>
      </c>
      <c r="F155" s="554" t="s">
        <v>808</v>
      </c>
      <c r="G155" s="554" t="s">
        <v>809</v>
      </c>
      <c r="H155" s="411" t="s">
        <v>810</v>
      </c>
      <c r="I155" s="1050"/>
      <c r="J155" s="1050"/>
      <c r="K155" s="1066"/>
      <c r="L155" s="1061"/>
      <c r="M155" s="1061"/>
      <c r="N155" s="555"/>
      <c r="O155" s="34" t="s">
        <v>898</v>
      </c>
      <c r="P155" s="34" t="s">
        <v>814</v>
      </c>
    </row>
    <row r="156" spans="1:16">
      <c r="A156" s="552">
        <v>1</v>
      </c>
      <c r="B156" s="540" t="s">
        <v>818</v>
      </c>
      <c r="C156" s="664">
        <v>3.8941363600000001</v>
      </c>
      <c r="D156" s="664">
        <v>0.34499417999999998</v>
      </c>
      <c r="E156" s="664">
        <v>1.5899992199999999</v>
      </c>
      <c r="F156" s="664">
        <v>0.37197085999999996</v>
      </c>
      <c r="G156" s="664">
        <v>0</v>
      </c>
      <c r="H156" s="664">
        <v>0</v>
      </c>
      <c r="I156" s="664">
        <v>0</v>
      </c>
      <c r="J156" s="664">
        <v>0</v>
      </c>
      <c r="K156" s="664">
        <v>2.30696426</v>
      </c>
      <c r="L156" s="664">
        <v>1.65865745</v>
      </c>
      <c r="M156" s="664">
        <v>0</v>
      </c>
      <c r="N156" s="664">
        <v>-6.7385550000000002E-2</v>
      </c>
      <c r="O156" s="664">
        <v>-6.2814269999999992E-2</v>
      </c>
      <c r="P156" s="664">
        <v>0</v>
      </c>
    </row>
    <row r="157" spans="1:16">
      <c r="A157" s="552">
        <v>2</v>
      </c>
      <c r="B157" s="540" t="s">
        <v>819</v>
      </c>
      <c r="C157" s="664">
        <v>10.950545980000001</v>
      </c>
      <c r="D157" s="664">
        <v>3.2906730199999998</v>
      </c>
      <c r="E157" s="664">
        <v>7.1110529400000004</v>
      </c>
      <c r="F157" s="664">
        <v>0</v>
      </c>
      <c r="G157" s="664">
        <v>0</v>
      </c>
      <c r="H157" s="664">
        <v>0</v>
      </c>
      <c r="I157" s="664">
        <v>0</v>
      </c>
      <c r="J157" s="664">
        <v>0</v>
      </c>
      <c r="K157" s="664">
        <v>10.40172596</v>
      </c>
      <c r="L157" s="664">
        <v>0</v>
      </c>
      <c r="M157" s="664">
        <v>0</v>
      </c>
      <c r="N157" s="664">
        <v>-3.7648899999999999E-3</v>
      </c>
      <c r="O157" s="664">
        <v>0</v>
      </c>
      <c r="P157" s="664">
        <v>0</v>
      </c>
    </row>
    <row r="158" spans="1:16">
      <c r="A158" s="552">
        <v>3</v>
      </c>
      <c r="B158" s="540" t="s">
        <v>820</v>
      </c>
      <c r="C158" s="664">
        <v>278.94515412981468</v>
      </c>
      <c r="D158" s="664">
        <v>117.94792842700001</v>
      </c>
      <c r="E158" s="664">
        <v>52.414497450000006</v>
      </c>
      <c r="F158" s="664">
        <v>24.895297530000001</v>
      </c>
      <c r="G158" s="664">
        <v>70.235418822814708</v>
      </c>
      <c r="H158" s="664">
        <v>0</v>
      </c>
      <c r="I158" s="664">
        <v>0</v>
      </c>
      <c r="J158" s="664">
        <v>0</v>
      </c>
      <c r="K158" s="664">
        <v>265.49314222981468</v>
      </c>
      <c r="L158" s="664">
        <v>65.892399812814702</v>
      </c>
      <c r="M158" s="664">
        <v>1.6111012300000001</v>
      </c>
      <c r="N158" s="664">
        <v>-4.3669502700000002</v>
      </c>
      <c r="O158" s="664">
        <v>-2.8096397599999996</v>
      </c>
      <c r="P158" s="664">
        <v>-1.19577102</v>
      </c>
    </row>
    <row r="159" spans="1:16">
      <c r="A159" s="552">
        <v>4</v>
      </c>
      <c r="B159" s="540" t="s">
        <v>821</v>
      </c>
      <c r="C159" s="664">
        <v>15.12937975</v>
      </c>
      <c r="D159" s="664">
        <v>6.7457566600000005</v>
      </c>
      <c r="E159" s="664">
        <v>8.2070319400000002</v>
      </c>
      <c r="F159" s="664">
        <v>0</v>
      </c>
      <c r="G159" s="664">
        <v>0.13242346999999999</v>
      </c>
      <c r="H159" s="664">
        <v>0</v>
      </c>
      <c r="I159" s="664">
        <v>0</v>
      </c>
      <c r="J159" s="664">
        <v>0</v>
      </c>
      <c r="K159" s="664">
        <v>15.085212070000001</v>
      </c>
      <c r="L159" s="664">
        <v>3.15635362</v>
      </c>
      <c r="M159" s="664">
        <v>2.4065029999999998E-2</v>
      </c>
      <c r="N159" s="664">
        <v>-0.14623322</v>
      </c>
      <c r="O159" s="664">
        <v>-7.5667910000000005E-2</v>
      </c>
      <c r="P159" s="664">
        <v>-6.9721000000000002E-3</v>
      </c>
    </row>
    <row r="160" spans="1:16">
      <c r="A160" s="552">
        <v>5</v>
      </c>
      <c r="B160" s="540" t="s">
        <v>822</v>
      </c>
      <c r="C160" s="664">
        <v>11.666259109999999</v>
      </c>
      <c r="D160" s="664">
        <v>3.8834534900000004</v>
      </c>
      <c r="E160" s="664">
        <v>5.6828284599999996</v>
      </c>
      <c r="F160" s="664">
        <v>0</v>
      </c>
      <c r="G160" s="664">
        <v>0.19055221999999999</v>
      </c>
      <c r="H160" s="664">
        <v>0</v>
      </c>
      <c r="I160" s="664">
        <v>0</v>
      </c>
      <c r="J160" s="664">
        <v>0</v>
      </c>
      <c r="K160" s="664">
        <v>9.7568341699999994</v>
      </c>
      <c r="L160" s="664">
        <v>3.2287140099999996</v>
      </c>
      <c r="M160" s="664">
        <v>0.17902689000000002</v>
      </c>
      <c r="N160" s="664">
        <v>-0.42387574</v>
      </c>
      <c r="O160" s="664">
        <v>-0.24184979000000001</v>
      </c>
      <c r="P160" s="664">
        <v>-0.17932482</v>
      </c>
    </row>
    <row r="161" spans="1:16">
      <c r="A161" s="552">
        <v>6</v>
      </c>
      <c r="B161" s="540" t="s">
        <v>823</v>
      </c>
      <c r="C161" s="664">
        <v>72.77501998999999</v>
      </c>
      <c r="D161" s="664">
        <v>52.180002450000003</v>
      </c>
      <c r="E161" s="664">
        <v>3.5663163900000003</v>
      </c>
      <c r="F161" s="664">
        <v>4.4067197999999994</v>
      </c>
      <c r="G161" s="664">
        <v>0.89839813000000002</v>
      </c>
      <c r="H161" s="664">
        <v>0</v>
      </c>
      <c r="I161" s="664">
        <v>0</v>
      </c>
      <c r="J161" s="664">
        <v>0</v>
      </c>
      <c r="K161" s="664">
        <v>61.051436770000002</v>
      </c>
      <c r="L161" s="664">
        <v>4.9431146799999999</v>
      </c>
      <c r="M161" s="664">
        <v>0.39518603000000002</v>
      </c>
      <c r="N161" s="664">
        <v>-0.52922851000000004</v>
      </c>
      <c r="O161" s="664">
        <v>-0.14875860999999999</v>
      </c>
      <c r="P161" s="664">
        <v>-0.22778075</v>
      </c>
    </row>
    <row r="162" spans="1:16">
      <c r="A162" s="552">
        <v>7</v>
      </c>
      <c r="B162" s="540" t="s">
        <v>824</v>
      </c>
      <c r="C162" s="664">
        <v>65.350540415578394</v>
      </c>
      <c r="D162" s="664">
        <v>20.530485199999998</v>
      </c>
      <c r="E162" s="664">
        <v>6.7669152099999996</v>
      </c>
      <c r="F162" s="664">
        <v>25.78117112</v>
      </c>
      <c r="G162" s="664">
        <v>3.19696321557839</v>
      </c>
      <c r="H162" s="664">
        <v>0</v>
      </c>
      <c r="I162" s="664">
        <v>0</v>
      </c>
      <c r="J162" s="664">
        <v>0</v>
      </c>
      <c r="K162" s="664">
        <v>56.275534745578391</v>
      </c>
      <c r="L162" s="664">
        <v>3.8668668855783901</v>
      </c>
      <c r="M162" s="664">
        <v>0.54045675999999998</v>
      </c>
      <c r="N162" s="664">
        <v>-0.59320807999999992</v>
      </c>
      <c r="O162" s="664">
        <v>-0.13410854999999999</v>
      </c>
      <c r="P162" s="664">
        <v>-0.37657181000000001</v>
      </c>
    </row>
    <row r="163" spans="1:16">
      <c r="A163" s="552">
        <v>8</v>
      </c>
      <c r="B163" s="540" t="s">
        <v>825</v>
      </c>
      <c r="C163" s="664">
        <v>37.700851440000001</v>
      </c>
      <c r="D163" s="664">
        <v>6.8918964100000002</v>
      </c>
      <c r="E163" s="664">
        <v>4.8867543399999995</v>
      </c>
      <c r="F163" s="664">
        <v>0</v>
      </c>
      <c r="G163" s="664">
        <v>1.69205282</v>
      </c>
      <c r="H163" s="664">
        <v>0</v>
      </c>
      <c r="I163" s="664">
        <v>0</v>
      </c>
      <c r="J163" s="664">
        <v>0</v>
      </c>
      <c r="K163" s="664">
        <v>13.47070357</v>
      </c>
      <c r="L163" s="664">
        <v>2.3324884100000003</v>
      </c>
      <c r="M163" s="664">
        <v>2.5040961200000003</v>
      </c>
      <c r="N163" s="664">
        <v>-1.5912685900000001</v>
      </c>
      <c r="O163" s="664">
        <v>-0.15099670000000001</v>
      </c>
      <c r="P163" s="664">
        <v>-1.42049542</v>
      </c>
    </row>
    <row r="164" spans="1:16">
      <c r="A164" s="552">
        <v>9</v>
      </c>
      <c r="B164" s="540" t="s">
        <v>826</v>
      </c>
      <c r="C164" s="664">
        <v>206.00090831911999</v>
      </c>
      <c r="D164" s="664">
        <v>117.10810674912</v>
      </c>
      <c r="E164" s="664">
        <v>54.352220000000003</v>
      </c>
      <c r="F164" s="664">
        <v>30.363424250000001</v>
      </c>
      <c r="G164" s="664">
        <v>3.4787145099999996</v>
      </c>
      <c r="H164" s="664">
        <v>0</v>
      </c>
      <c r="I164" s="664">
        <v>0</v>
      </c>
      <c r="J164" s="664">
        <v>0</v>
      </c>
      <c r="K164" s="664">
        <v>205.30246550912</v>
      </c>
      <c r="L164" s="664">
        <v>11.645909130000001</v>
      </c>
      <c r="M164" s="664">
        <v>0</v>
      </c>
      <c r="N164" s="664">
        <v>-0.61449573000000002</v>
      </c>
      <c r="O164" s="664">
        <v>-0.33286473999999999</v>
      </c>
      <c r="P164" s="664">
        <v>0</v>
      </c>
    </row>
    <row r="165" spans="1:16">
      <c r="A165" s="552">
        <v>10</v>
      </c>
      <c r="B165" s="540" t="s">
        <v>899</v>
      </c>
      <c r="C165" s="664">
        <v>784.97361432832395</v>
      </c>
      <c r="D165" s="664">
        <v>48.955623839930425</v>
      </c>
      <c r="E165" s="664">
        <v>88.435354866985705</v>
      </c>
      <c r="F165" s="664">
        <v>502.27180934547903</v>
      </c>
      <c r="G165" s="664">
        <v>145.31082627592886</v>
      </c>
      <c r="H165" s="664">
        <v>0</v>
      </c>
      <c r="I165" s="664">
        <v>0</v>
      </c>
      <c r="J165" s="664">
        <v>0</v>
      </c>
      <c r="K165" s="664">
        <v>784.97361432832395</v>
      </c>
      <c r="L165" s="664">
        <v>97.160013302253631</v>
      </c>
      <c r="M165" s="664">
        <v>5.9038893643486947</v>
      </c>
      <c r="N165" s="664">
        <v>-8.1475644832002487</v>
      </c>
      <c r="O165" s="664">
        <v>-4.8382902598013908</v>
      </c>
      <c r="P165" s="664">
        <v>-2.5352156722554602</v>
      </c>
    </row>
    <row r="166" spans="1:16">
      <c r="A166" s="552">
        <v>11</v>
      </c>
      <c r="B166" s="540" t="s">
        <v>900</v>
      </c>
      <c r="C166" s="664">
        <v>465.94341992142057</v>
      </c>
      <c r="D166" s="664">
        <v>159.35800793758014</v>
      </c>
      <c r="E166" s="664">
        <v>156.21833763959464</v>
      </c>
      <c r="F166" s="664">
        <v>105.98553860065407</v>
      </c>
      <c r="G166" s="664">
        <v>2.754994448574688</v>
      </c>
      <c r="H166" s="664">
        <v>0</v>
      </c>
      <c r="I166" s="664">
        <v>0</v>
      </c>
      <c r="J166" s="664">
        <v>0</v>
      </c>
      <c r="K166" s="664">
        <v>424.31687862640359</v>
      </c>
      <c r="L166" s="664">
        <v>72.23475789794719</v>
      </c>
      <c r="M166" s="664">
        <v>2.7432564024874551</v>
      </c>
      <c r="N166" s="664">
        <v>-5.8805901298255829</v>
      </c>
      <c r="O166" s="664">
        <v>-3.5831213401986131</v>
      </c>
      <c r="P166" s="664">
        <v>-1.547370517744536</v>
      </c>
    </row>
    <row r="167" spans="1:16">
      <c r="A167" s="552">
        <v>12</v>
      </c>
      <c r="B167" s="540" t="s">
        <v>901</v>
      </c>
      <c r="C167" s="664">
        <v>0</v>
      </c>
      <c r="D167" s="664">
        <v>0</v>
      </c>
      <c r="E167" s="664">
        <v>0</v>
      </c>
      <c r="F167" s="664">
        <v>0</v>
      </c>
      <c r="G167" s="664">
        <v>0</v>
      </c>
      <c r="H167" s="664">
        <v>0</v>
      </c>
      <c r="I167" s="664">
        <v>0</v>
      </c>
      <c r="J167" s="664">
        <v>0</v>
      </c>
      <c r="K167" s="664">
        <v>0</v>
      </c>
      <c r="L167" s="664">
        <v>0</v>
      </c>
      <c r="M167" s="664">
        <v>0</v>
      </c>
      <c r="N167" s="664">
        <v>0</v>
      </c>
      <c r="O167" s="664">
        <v>0</v>
      </c>
      <c r="P167" s="664">
        <v>0</v>
      </c>
    </row>
    <row r="168" spans="1:16">
      <c r="A168" s="552">
        <v>13</v>
      </c>
      <c r="B168" s="540" t="s">
        <v>902</v>
      </c>
      <c r="C168" s="664">
        <v>128.80770519791648</v>
      </c>
      <c r="D168" s="664">
        <v>19.535362940000002</v>
      </c>
      <c r="E168" s="664">
        <v>65.161214259999994</v>
      </c>
      <c r="F168" s="664">
        <v>32.479324839999997</v>
      </c>
      <c r="G168" s="664">
        <v>1.3704270879164842</v>
      </c>
      <c r="H168" s="664">
        <v>0</v>
      </c>
      <c r="I168" s="664">
        <v>0</v>
      </c>
      <c r="J168" s="664">
        <v>0</v>
      </c>
      <c r="K168" s="664">
        <v>118.54632912791648</v>
      </c>
      <c r="L168" s="664">
        <v>14.193213647916485</v>
      </c>
      <c r="M168" s="664">
        <v>1.7949810800000001</v>
      </c>
      <c r="N168" s="664">
        <v>-2.1281284600000001</v>
      </c>
      <c r="O168" s="664">
        <v>-0.71142775999999996</v>
      </c>
      <c r="P168" s="664">
        <v>-1.0359247199999999</v>
      </c>
    </row>
    <row r="170" spans="1:16">
      <c r="P170" s="43" t="s">
        <v>993</v>
      </c>
    </row>
    <row r="171" spans="1:16">
      <c r="B171" s="552" t="s">
        <v>58</v>
      </c>
      <c r="C171" s="553" t="s">
        <v>57</v>
      </c>
      <c r="D171" s="553" t="s">
        <v>56</v>
      </c>
      <c r="E171" s="553" t="s">
        <v>59</v>
      </c>
      <c r="F171" s="553" t="s">
        <v>60</v>
      </c>
      <c r="G171" s="553" t="s">
        <v>107</v>
      </c>
      <c r="H171" s="553" t="s">
        <v>108</v>
      </c>
      <c r="I171" s="553" t="s">
        <v>109</v>
      </c>
      <c r="J171" s="553" t="s">
        <v>196</v>
      </c>
      <c r="K171" s="553" t="s">
        <v>197</v>
      </c>
      <c r="L171" s="553" t="s">
        <v>198</v>
      </c>
      <c r="M171" s="365" t="s">
        <v>199</v>
      </c>
      <c r="N171" s="365" t="s">
        <v>200</v>
      </c>
      <c r="O171" s="365" t="s">
        <v>403</v>
      </c>
      <c r="P171" s="365" t="s">
        <v>891</v>
      </c>
    </row>
    <row r="172" spans="1:16">
      <c r="B172" s="1000" t="s">
        <v>1138</v>
      </c>
      <c r="C172" s="1062" t="s">
        <v>802</v>
      </c>
      <c r="D172" s="1063"/>
      <c r="E172" s="1063"/>
      <c r="F172" s="1063"/>
      <c r="G172" s="1063"/>
      <c r="H172" s="1063"/>
      <c r="I172" s="1063"/>
      <c r="J172" s="1063"/>
      <c r="K172" s="1063"/>
      <c r="L172" s="1063"/>
      <c r="M172" s="1063"/>
      <c r="N172" s="1063"/>
      <c r="O172" s="1063"/>
      <c r="P172" s="1064"/>
    </row>
    <row r="173" spans="1:16">
      <c r="B173" s="1060"/>
      <c r="C173" s="35"/>
      <c r="D173" s="992" t="s">
        <v>893</v>
      </c>
      <c r="E173" s="1005"/>
      <c r="F173" s="1005"/>
      <c r="G173" s="1005"/>
      <c r="H173" s="1005"/>
      <c r="I173" s="1005"/>
      <c r="J173" s="1005"/>
      <c r="K173" s="1005"/>
      <c r="L173" s="1005"/>
      <c r="M173" s="1005"/>
      <c r="N173" s="1005"/>
      <c r="O173" s="1005"/>
      <c r="P173" s="993"/>
    </row>
    <row r="174" spans="1:16">
      <c r="B174" s="1060"/>
      <c r="C174" s="35"/>
      <c r="D174" s="992" t="s">
        <v>894</v>
      </c>
      <c r="E174" s="1005"/>
      <c r="F174" s="1005"/>
      <c r="G174" s="1005"/>
      <c r="H174" s="993"/>
      <c r="I174" s="1048" t="s">
        <v>895</v>
      </c>
      <c r="J174" s="1048" t="s">
        <v>896</v>
      </c>
      <c r="K174" s="1065" t="s">
        <v>897</v>
      </c>
      <c r="L174" s="1000" t="s">
        <v>815</v>
      </c>
      <c r="M174" s="1000" t="s">
        <v>814</v>
      </c>
      <c r="N174" s="1067" t="s">
        <v>406</v>
      </c>
      <c r="O174" s="1068"/>
      <c r="P174" s="1069"/>
    </row>
    <row r="175" spans="1:16" ht="39.6">
      <c r="B175" s="1061"/>
      <c r="C175" s="35"/>
      <c r="D175" s="554" t="s">
        <v>806</v>
      </c>
      <c r="E175" s="554" t="s">
        <v>807</v>
      </c>
      <c r="F175" s="554" t="s">
        <v>808</v>
      </c>
      <c r="G175" s="554" t="s">
        <v>809</v>
      </c>
      <c r="H175" s="411" t="s">
        <v>810</v>
      </c>
      <c r="I175" s="1050"/>
      <c r="J175" s="1050"/>
      <c r="K175" s="1066"/>
      <c r="L175" s="1061"/>
      <c r="M175" s="1061"/>
      <c r="N175" s="555"/>
      <c r="O175" s="34" t="s">
        <v>898</v>
      </c>
      <c r="P175" s="34" t="s">
        <v>814</v>
      </c>
    </row>
    <row r="176" spans="1:16">
      <c r="A176" s="552">
        <v>1</v>
      </c>
      <c r="B176" s="540" t="s">
        <v>818</v>
      </c>
      <c r="C176" s="664">
        <v>175.18494641444556</v>
      </c>
      <c r="D176" s="664">
        <v>85.657296290000005</v>
      </c>
      <c r="E176" s="664">
        <v>71.816468939999993</v>
      </c>
      <c r="F176" s="664">
        <v>5.2629473300000003</v>
      </c>
      <c r="G176" s="664">
        <v>12.40683425444556</v>
      </c>
      <c r="H176" s="664">
        <v>0</v>
      </c>
      <c r="I176" s="664">
        <v>0</v>
      </c>
      <c r="J176" s="664">
        <v>52.449767724445557</v>
      </c>
      <c r="K176" s="664">
        <v>122.69377909000001</v>
      </c>
      <c r="L176" s="664">
        <v>31.947555704445559</v>
      </c>
      <c r="M176" s="664">
        <v>10.346632119999999</v>
      </c>
      <c r="N176" s="664">
        <v>-9.3662311799999998</v>
      </c>
      <c r="O176" s="664">
        <v>-1.7809783899999998</v>
      </c>
      <c r="P176" s="664">
        <v>-6.6544034299999995</v>
      </c>
    </row>
    <row r="177" spans="1:16">
      <c r="A177" s="552">
        <v>2</v>
      </c>
      <c r="B177" s="540" t="s">
        <v>819</v>
      </c>
      <c r="C177" s="664">
        <v>7.6873800599999997</v>
      </c>
      <c r="D177" s="664">
        <v>3.2720117599999998</v>
      </c>
      <c r="E177" s="664">
        <v>4.0543464399999998</v>
      </c>
      <c r="F177" s="664">
        <v>0.24554860000000001</v>
      </c>
      <c r="G177" s="664">
        <v>0.11547325999999999</v>
      </c>
      <c r="H177" s="664">
        <v>0</v>
      </c>
      <c r="I177" s="664">
        <v>0</v>
      </c>
      <c r="J177" s="664">
        <v>3.3918925400000002</v>
      </c>
      <c r="K177" s="664">
        <v>4.2954875199999991</v>
      </c>
      <c r="L177" s="664">
        <v>2.1301757100000001</v>
      </c>
      <c r="M177" s="664">
        <v>9.4496210000000011E-2</v>
      </c>
      <c r="N177" s="664">
        <v>-0.1439195400000001</v>
      </c>
      <c r="O177" s="664">
        <v>-8.4345890000000104E-2</v>
      </c>
      <c r="P177" s="664">
        <v>-2.6871529999999998E-2</v>
      </c>
    </row>
    <row r="178" spans="1:16">
      <c r="A178" s="552">
        <v>3</v>
      </c>
      <c r="B178" s="540" t="s">
        <v>820</v>
      </c>
      <c r="C178" s="664">
        <v>1218.1474910064037</v>
      </c>
      <c r="D178" s="664">
        <v>833.04191921810616</v>
      </c>
      <c r="E178" s="664">
        <v>238.80240828999999</v>
      </c>
      <c r="F178" s="664">
        <v>48.568285359999997</v>
      </c>
      <c r="G178" s="664">
        <v>77.207767523185467</v>
      </c>
      <c r="H178" s="664">
        <v>0</v>
      </c>
      <c r="I178" s="664">
        <v>0</v>
      </c>
      <c r="J178" s="664">
        <v>337.36828325254589</v>
      </c>
      <c r="K178" s="664">
        <v>860.25209713874574</v>
      </c>
      <c r="L178" s="664">
        <v>248.52975642450991</v>
      </c>
      <c r="M178" s="664">
        <v>35.629101165377762</v>
      </c>
      <c r="N178" s="664">
        <v>-31.629449609999998</v>
      </c>
      <c r="O178" s="664">
        <v>-11.255822310000001</v>
      </c>
      <c r="P178" s="664">
        <v>-17.431707670000002</v>
      </c>
    </row>
    <row r="179" spans="1:16">
      <c r="A179" s="552">
        <v>4</v>
      </c>
      <c r="B179" s="540" t="s">
        <v>821</v>
      </c>
      <c r="C179" s="664">
        <v>470.10474610882403</v>
      </c>
      <c r="D179" s="664">
        <v>371.54786281989698</v>
      </c>
      <c r="E179" s="664">
        <v>75.595095760000007</v>
      </c>
      <c r="F179" s="664">
        <v>19.235676170000001</v>
      </c>
      <c r="G179" s="664">
        <v>0.75853769892700007</v>
      </c>
      <c r="H179" s="664">
        <v>0</v>
      </c>
      <c r="I179" s="664">
        <v>0</v>
      </c>
      <c r="J179" s="664">
        <v>28.502841649999997</v>
      </c>
      <c r="K179" s="664">
        <v>438.63433079882401</v>
      </c>
      <c r="L179" s="664">
        <v>178.648238948944</v>
      </c>
      <c r="M179" s="664">
        <v>0.74979947999999996</v>
      </c>
      <c r="N179" s="664">
        <v>-3.8243351099999998</v>
      </c>
      <c r="O179" s="664">
        <v>-2.3398095800000003</v>
      </c>
      <c r="P179" s="664">
        <v>-0.62278890000000009</v>
      </c>
    </row>
    <row r="180" spans="1:16">
      <c r="A180" s="552">
        <v>5</v>
      </c>
      <c r="B180" s="540" t="s">
        <v>822</v>
      </c>
      <c r="C180" s="664">
        <v>142.182219373799</v>
      </c>
      <c r="D180" s="664">
        <v>36.598416390000004</v>
      </c>
      <c r="E180" s="664">
        <v>14.584375470000001</v>
      </c>
      <c r="F180" s="664">
        <v>2.5958214399999999</v>
      </c>
      <c r="G180" s="664">
        <v>88.403606073798997</v>
      </c>
      <c r="H180" s="664">
        <v>0</v>
      </c>
      <c r="I180" s="664">
        <v>0</v>
      </c>
      <c r="J180" s="664">
        <v>9.0134965299999994</v>
      </c>
      <c r="K180" s="664">
        <v>133.168722843799</v>
      </c>
      <c r="L180" s="664">
        <v>5.2991341700000003</v>
      </c>
      <c r="M180" s="664">
        <v>0.58782415379899999</v>
      </c>
      <c r="N180" s="664">
        <v>-1.6292731699999992</v>
      </c>
      <c r="O180" s="664">
        <v>-1.02732242</v>
      </c>
      <c r="P180" s="664">
        <v>-0.48581798999999998</v>
      </c>
    </row>
    <row r="181" spans="1:16">
      <c r="A181" s="552">
        <v>6</v>
      </c>
      <c r="B181" s="540" t="s">
        <v>823</v>
      </c>
      <c r="C181" s="664">
        <v>390.56443754467386</v>
      </c>
      <c r="D181" s="664">
        <v>285.25998188947983</v>
      </c>
      <c r="E181" s="664">
        <v>37.117420650391402</v>
      </c>
      <c r="F181" s="664">
        <v>15.790068199999999</v>
      </c>
      <c r="G181" s="664">
        <v>25.701765544802644</v>
      </c>
      <c r="H181" s="664">
        <v>0</v>
      </c>
      <c r="I181" s="664">
        <v>0</v>
      </c>
      <c r="J181" s="664">
        <v>60.942774189368102</v>
      </c>
      <c r="K181" s="664">
        <v>302.92646209530574</v>
      </c>
      <c r="L181" s="664">
        <v>57.661723176036006</v>
      </c>
      <c r="M181" s="664">
        <v>23.866232339166501</v>
      </c>
      <c r="N181" s="664">
        <v>-20.057638440000002</v>
      </c>
      <c r="O181" s="664">
        <v>-3.6862967000000002</v>
      </c>
      <c r="P181" s="664">
        <v>-14.548897550000001</v>
      </c>
    </row>
    <row r="182" spans="1:16">
      <c r="A182" s="552">
        <v>7</v>
      </c>
      <c r="B182" s="540" t="s">
        <v>824</v>
      </c>
      <c r="C182" s="664">
        <v>889.48692089203928</v>
      </c>
      <c r="D182" s="664">
        <v>570.23059424466203</v>
      </c>
      <c r="E182" s="664">
        <v>175.62134880000002</v>
      </c>
      <c r="F182" s="664">
        <v>49.560367939999999</v>
      </c>
      <c r="G182" s="664">
        <v>56.391528680539231</v>
      </c>
      <c r="H182" s="664">
        <v>0</v>
      </c>
      <c r="I182" s="664">
        <v>0</v>
      </c>
      <c r="J182" s="664">
        <v>178.49443565297591</v>
      </c>
      <c r="K182" s="664">
        <v>673.3094040122254</v>
      </c>
      <c r="L182" s="664">
        <v>199.97789923729189</v>
      </c>
      <c r="M182" s="664">
        <v>36.821364362171465</v>
      </c>
      <c r="N182" s="664">
        <v>-34.157082490000001</v>
      </c>
      <c r="O182" s="664">
        <v>-12.09981595</v>
      </c>
      <c r="P182" s="664">
        <v>-20.24704311</v>
      </c>
    </row>
    <row r="183" spans="1:16">
      <c r="A183" s="552">
        <v>8</v>
      </c>
      <c r="B183" s="540" t="s">
        <v>825</v>
      </c>
      <c r="C183" s="664">
        <v>781.40230488972634</v>
      </c>
      <c r="D183" s="664">
        <v>237.208044250027</v>
      </c>
      <c r="E183" s="664">
        <v>346.28829476998101</v>
      </c>
      <c r="F183" s="664">
        <v>146.22457813999998</v>
      </c>
      <c r="G183" s="664">
        <v>45.690216729688252</v>
      </c>
      <c r="H183" s="664">
        <v>0</v>
      </c>
      <c r="I183" s="664">
        <v>0</v>
      </c>
      <c r="J183" s="664">
        <v>78.012317858451539</v>
      </c>
      <c r="K183" s="664">
        <v>697.39881603124479</v>
      </c>
      <c r="L183" s="664">
        <v>44.161763550549523</v>
      </c>
      <c r="M183" s="664">
        <v>8.1097821075424807</v>
      </c>
      <c r="N183" s="664">
        <v>-7.0191130900000047</v>
      </c>
      <c r="O183" s="664">
        <v>-2.0132450400000002</v>
      </c>
      <c r="P183" s="664">
        <v>-3.21182861</v>
      </c>
    </row>
    <row r="184" spans="1:16">
      <c r="A184" s="552">
        <v>9</v>
      </c>
      <c r="B184" s="540" t="s">
        <v>826</v>
      </c>
      <c r="C184" s="664">
        <v>1508.7919906636937</v>
      </c>
      <c r="D184" s="664">
        <v>982.44357532688798</v>
      </c>
      <c r="E184" s="664">
        <v>396.16751483092202</v>
      </c>
      <c r="F184" s="664">
        <v>48.752386080000001</v>
      </c>
      <c r="G184" s="664">
        <v>37.381319445883705</v>
      </c>
      <c r="H184" s="664">
        <v>0</v>
      </c>
      <c r="I184" s="664">
        <v>0</v>
      </c>
      <c r="J184" s="664">
        <v>97.980087650000002</v>
      </c>
      <c r="K184" s="664">
        <v>1366.7647080336938</v>
      </c>
      <c r="L184" s="664">
        <v>545.31922350588366</v>
      </c>
      <c r="M184" s="664">
        <v>13.33408936</v>
      </c>
      <c r="N184" s="664">
        <v>-49.379866909999997</v>
      </c>
      <c r="O184" s="664">
        <v>-23.575578100000001</v>
      </c>
      <c r="P184" s="664">
        <v>-5.2368309100000001</v>
      </c>
    </row>
    <row r="185" spans="1:16">
      <c r="A185" s="552">
        <v>10</v>
      </c>
      <c r="B185" s="540" t="s">
        <v>899</v>
      </c>
      <c r="C185" s="664">
        <v>10720.818999848054</v>
      </c>
      <c r="D185" s="664">
        <v>194.57348887290848</v>
      </c>
      <c r="E185" s="664">
        <v>478.77558529289166</v>
      </c>
      <c r="F185" s="664">
        <v>2369.6400700612808</v>
      </c>
      <c r="G185" s="664">
        <v>7586.3955677256236</v>
      </c>
      <c r="H185" s="664">
        <v>0</v>
      </c>
      <c r="I185" s="664">
        <v>0</v>
      </c>
      <c r="J185" s="664">
        <v>2110.8455855741354</v>
      </c>
      <c r="K185" s="664">
        <v>8518.5391263785677</v>
      </c>
      <c r="L185" s="664">
        <v>288.40027485940993</v>
      </c>
      <c r="M185" s="664">
        <v>145.18295821422657</v>
      </c>
      <c r="N185" s="664">
        <v>-97.094315999777308</v>
      </c>
      <c r="O185" s="664">
        <v>-20.649515962445374</v>
      </c>
      <c r="P185" s="664">
        <v>-65.84817860202061</v>
      </c>
    </row>
    <row r="186" spans="1:16">
      <c r="A186" s="552">
        <v>11</v>
      </c>
      <c r="B186" s="540" t="s">
        <v>900</v>
      </c>
      <c r="C186" s="664">
        <v>2682.9673609596343</v>
      </c>
      <c r="D186" s="664">
        <v>1621.2208494872709</v>
      </c>
      <c r="E186" s="664">
        <v>759.97752964737947</v>
      </c>
      <c r="F186" s="664">
        <v>150.34572372428801</v>
      </c>
      <c r="G186" s="664">
        <v>104.00207943808196</v>
      </c>
      <c r="H186" s="664">
        <v>0</v>
      </c>
      <c r="I186" s="664">
        <v>0</v>
      </c>
      <c r="J186" s="664">
        <v>464.38581879108892</v>
      </c>
      <c r="K186" s="664">
        <v>2171.1603635059314</v>
      </c>
      <c r="L186" s="664">
        <v>763.11952914028029</v>
      </c>
      <c r="M186" s="664">
        <v>57.033658798302014</v>
      </c>
      <c r="N186" s="664">
        <v>-79.428402568683694</v>
      </c>
      <c r="O186" s="664">
        <v>-37.34795709580272</v>
      </c>
      <c r="P186" s="664">
        <v>-18.029779310441533</v>
      </c>
    </row>
    <row r="187" spans="1:16">
      <c r="A187" s="552">
        <v>12</v>
      </c>
      <c r="B187" s="540" t="s">
        <v>901</v>
      </c>
      <c r="C187" s="664">
        <v>0</v>
      </c>
      <c r="D187" s="664">
        <v>0</v>
      </c>
      <c r="E187" s="664">
        <v>0</v>
      </c>
      <c r="F187" s="664">
        <v>0</v>
      </c>
      <c r="G187" s="664">
        <v>0</v>
      </c>
      <c r="H187" s="664">
        <v>0</v>
      </c>
      <c r="I187" s="664">
        <v>0</v>
      </c>
      <c r="J187" s="664">
        <v>0</v>
      </c>
      <c r="K187" s="664">
        <v>0</v>
      </c>
      <c r="L187" s="664">
        <v>0</v>
      </c>
      <c r="M187" s="664">
        <v>0</v>
      </c>
      <c r="N187" s="664">
        <v>0</v>
      </c>
      <c r="O187" s="664">
        <v>0</v>
      </c>
      <c r="P187" s="664">
        <v>0</v>
      </c>
    </row>
    <row r="188" spans="1:16">
      <c r="A188" s="552">
        <v>13</v>
      </c>
      <c r="B188" s="540" t="s">
        <v>902</v>
      </c>
      <c r="C188" s="664">
        <v>533.74671642409976</v>
      </c>
      <c r="D188" s="664">
        <v>311.74833434043995</v>
      </c>
      <c r="E188" s="664">
        <v>153.24452418000001</v>
      </c>
      <c r="F188" s="664">
        <v>52.49827148</v>
      </c>
      <c r="G188" s="664">
        <v>11.667469220413061</v>
      </c>
      <c r="H188" s="664">
        <v>0</v>
      </c>
      <c r="I188" s="664">
        <v>0</v>
      </c>
      <c r="J188" s="664">
        <v>94.519854396437182</v>
      </c>
      <c r="K188" s="664">
        <v>434.63874482441588</v>
      </c>
      <c r="L188" s="664">
        <v>142.89647400381983</v>
      </c>
      <c r="M188" s="664">
        <v>7.4351803021072502</v>
      </c>
      <c r="N188" s="664">
        <v>-17.089258170000001</v>
      </c>
      <c r="O188" s="664">
        <v>-10.59888874</v>
      </c>
      <c r="P188" s="664">
        <v>-4.8709491799999993</v>
      </c>
    </row>
    <row r="190" spans="1:16">
      <c r="P190" s="43" t="s">
        <v>993</v>
      </c>
    </row>
    <row r="191" spans="1:16">
      <c r="B191" s="552" t="s">
        <v>58</v>
      </c>
      <c r="C191" s="553" t="s">
        <v>57</v>
      </c>
      <c r="D191" s="553" t="s">
        <v>56</v>
      </c>
      <c r="E191" s="553" t="s">
        <v>59</v>
      </c>
      <c r="F191" s="553" t="s">
        <v>60</v>
      </c>
      <c r="G191" s="553" t="s">
        <v>107</v>
      </c>
      <c r="H191" s="553" t="s">
        <v>108</v>
      </c>
      <c r="I191" s="553" t="s">
        <v>109</v>
      </c>
      <c r="J191" s="553" t="s">
        <v>196</v>
      </c>
      <c r="K191" s="553" t="s">
        <v>197</v>
      </c>
      <c r="L191" s="553" t="s">
        <v>198</v>
      </c>
      <c r="M191" s="365" t="s">
        <v>199</v>
      </c>
      <c r="N191" s="365" t="s">
        <v>200</v>
      </c>
      <c r="O191" s="365" t="s">
        <v>403</v>
      </c>
      <c r="P191" s="365" t="s">
        <v>891</v>
      </c>
    </row>
    <row r="192" spans="1:16">
      <c r="B192" s="1000" t="s">
        <v>1420</v>
      </c>
      <c r="C192" s="1062" t="s">
        <v>802</v>
      </c>
      <c r="D192" s="1063"/>
      <c r="E192" s="1063"/>
      <c r="F192" s="1063"/>
      <c r="G192" s="1063"/>
      <c r="H192" s="1063"/>
      <c r="I192" s="1063"/>
      <c r="J192" s="1063"/>
      <c r="K192" s="1063"/>
      <c r="L192" s="1063"/>
      <c r="M192" s="1063"/>
      <c r="N192" s="1063"/>
      <c r="O192" s="1063"/>
      <c r="P192" s="1064"/>
    </row>
    <row r="193" spans="1:16">
      <c r="B193" s="1060"/>
      <c r="C193" s="35"/>
      <c r="D193" s="992" t="s">
        <v>893</v>
      </c>
      <c r="E193" s="1005"/>
      <c r="F193" s="1005"/>
      <c r="G193" s="1005"/>
      <c r="H193" s="1005"/>
      <c r="I193" s="1005"/>
      <c r="J193" s="1005"/>
      <c r="K193" s="1005"/>
      <c r="L193" s="1005"/>
      <c r="M193" s="1005"/>
      <c r="N193" s="1005"/>
      <c r="O193" s="1005"/>
      <c r="P193" s="993"/>
    </row>
    <row r="194" spans="1:16">
      <c r="B194" s="1060"/>
      <c r="C194" s="35"/>
      <c r="D194" s="992" t="s">
        <v>894</v>
      </c>
      <c r="E194" s="1005"/>
      <c r="F194" s="1005"/>
      <c r="G194" s="1005"/>
      <c r="H194" s="993"/>
      <c r="I194" s="1048" t="s">
        <v>895</v>
      </c>
      <c r="J194" s="1048" t="s">
        <v>896</v>
      </c>
      <c r="K194" s="1065" t="s">
        <v>897</v>
      </c>
      <c r="L194" s="1000" t="s">
        <v>815</v>
      </c>
      <c r="M194" s="1000" t="s">
        <v>814</v>
      </c>
      <c r="N194" s="1067" t="s">
        <v>406</v>
      </c>
      <c r="O194" s="1068"/>
      <c r="P194" s="1069"/>
    </row>
    <row r="195" spans="1:16" ht="39.6">
      <c r="B195" s="1061"/>
      <c r="C195" s="35"/>
      <c r="D195" s="554" t="s">
        <v>806</v>
      </c>
      <c r="E195" s="554" t="s">
        <v>807</v>
      </c>
      <c r="F195" s="554" t="s">
        <v>808</v>
      </c>
      <c r="G195" s="554" t="s">
        <v>809</v>
      </c>
      <c r="H195" s="411" t="s">
        <v>810</v>
      </c>
      <c r="I195" s="1050"/>
      <c r="J195" s="1050"/>
      <c r="K195" s="1066"/>
      <c r="L195" s="1061"/>
      <c r="M195" s="1061"/>
      <c r="N195" s="555"/>
      <c r="O195" s="34" t="s">
        <v>898</v>
      </c>
      <c r="P195" s="34" t="s">
        <v>814</v>
      </c>
    </row>
    <row r="196" spans="1:16">
      <c r="A196" s="552">
        <v>1</v>
      </c>
      <c r="B196" s="540" t="s">
        <v>818</v>
      </c>
      <c r="C196" s="664">
        <v>42.449296639320401</v>
      </c>
      <c r="D196" s="664">
        <v>1.2548870798605598</v>
      </c>
      <c r="E196" s="664">
        <v>6.2459258742351196</v>
      </c>
      <c r="F196" s="664">
        <v>0.14384495999999999</v>
      </c>
      <c r="G196" s="664">
        <v>0.12576420917535999</v>
      </c>
      <c r="H196" s="664">
        <v>0</v>
      </c>
      <c r="I196" s="664">
        <v>0</v>
      </c>
      <c r="J196" s="664">
        <v>0</v>
      </c>
      <c r="K196" s="664">
        <v>7.7704221232710395</v>
      </c>
      <c r="L196" s="664">
        <v>0.301553788278</v>
      </c>
      <c r="M196" s="664">
        <v>0.38741757129792004</v>
      </c>
      <c r="N196" s="664">
        <v>-0.60636838000000004</v>
      </c>
      <c r="O196" s="664">
        <v>-3.2164470000000001E-2</v>
      </c>
      <c r="P196" s="664">
        <v>-0.33331922999999997</v>
      </c>
    </row>
    <row r="197" spans="1:16">
      <c r="A197" s="552">
        <v>2</v>
      </c>
      <c r="B197" s="540" t="s">
        <v>819</v>
      </c>
      <c r="C197" s="664">
        <v>49.721221748487494</v>
      </c>
      <c r="D197" s="664">
        <v>1.5571874931940799</v>
      </c>
      <c r="E197" s="664">
        <v>0</v>
      </c>
      <c r="F197" s="664">
        <v>0</v>
      </c>
      <c r="G197" s="664">
        <v>0</v>
      </c>
      <c r="H197" s="664">
        <v>0</v>
      </c>
      <c r="I197" s="664">
        <v>0</v>
      </c>
      <c r="J197" s="664">
        <v>0</v>
      </c>
      <c r="K197" s="664">
        <v>1.5571874931940799</v>
      </c>
      <c r="L197" s="664">
        <v>6.3621190563360006E-2</v>
      </c>
      <c r="M197" s="664">
        <v>0</v>
      </c>
      <c r="N197" s="664">
        <v>-1.1440210000000199E-2</v>
      </c>
      <c r="O197" s="664">
        <v>-1.7629399999999999E-3</v>
      </c>
      <c r="P197" s="664">
        <v>0</v>
      </c>
    </row>
    <row r="198" spans="1:16">
      <c r="A198" s="552">
        <v>3</v>
      </c>
      <c r="B198" s="540" t="s">
        <v>820</v>
      </c>
      <c r="C198" s="664">
        <v>4175.6573156294289</v>
      </c>
      <c r="D198" s="664">
        <v>61.539658588727818</v>
      </c>
      <c r="E198" s="664">
        <v>21.888377900709479</v>
      </c>
      <c r="F198" s="664">
        <v>1.85238444</v>
      </c>
      <c r="G198" s="664">
        <v>1.0799600360188801</v>
      </c>
      <c r="H198" s="664">
        <v>0</v>
      </c>
      <c r="I198" s="664">
        <v>0</v>
      </c>
      <c r="J198" s="664">
        <v>0</v>
      </c>
      <c r="K198" s="664">
        <v>86.360380965456173</v>
      </c>
      <c r="L198" s="664">
        <v>17.806494660537322</v>
      </c>
      <c r="M198" s="664">
        <v>2.5928727782828798</v>
      </c>
      <c r="N198" s="664">
        <v>-3.91532693</v>
      </c>
      <c r="O198" s="664">
        <v>-1.6919204999999999</v>
      </c>
      <c r="P198" s="664">
        <v>-1.2862019299999998</v>
      </c>
    </row>
    <row r="199" spans="1:16">
      <c r="A199" s="552">
        <v>4</v>
      </c>
      <c r="B199" s="540" t="s">
        <v>821</v>
      </c>
      <c r="C199" s="664">
        <v>800.4412804093663</v>
      </c>
      <c r="D199" s="664">
        <v>11.972359064630561</v>
      </c>
      <c r="E199" s="664">
        <v>49.626187911104005</v>
      </c>
      <c r="F199" s="664">
        <v>37.189049066477097</v>
      </c>
      <c r="G199" s="664">
        <v>0</v>
      </c>
      <c r="H199" s="664">
        <v>0</v>
      </c>
      <c r="I199" s="664">
        <v>0</v>
      </c>
      <c r="J199" s="664">
        <v>0</v>
      </c>
      <c r="K199" s="664">
        <v>98.787596042211661</v>
      </c>
      <c r="L199" s="664">
        <v>26.770181618566841</v>
      </c>
      <c r="M199" s="664">
        <v>0</v>
      </c>
      <c r="N199" s="664">
        <v>-6.0768620000000002</v>
      </c>
      <c r="O199" s="664">
        <v>-3.8128377599999999</v>
      </c>
      <c r="P199" s="664">
        <v>0</v>
      </c>
    </row>
    <row r="200" spans="1:16">
      <c r="A200" s="552">
        <v>5</v>
      </c>
      <c r="B200" s="540" t="s">
        <v>822</v>
      </c>
      <c r="C200" s="664">
        <v>41.526670021573544</v>
      </c>
      <c r="D200" s="664">
        <v>2.6252893391286398</v>
      </c>
      <c r="E200" s="664">
        <v>0.96225377235592002</v>
      </c>
      <c r="F200" s="664">
        <v>0</v>
      </c>
      <c r="G200" s="664">
        <v>4.2448505010960001E-2</v>
      </c>
      <c r="H200" s="664">
        <v>0</v>
      </c>
      <c r="I200" s="664">
        <v>0</v>
      </c>
      <c r="J200" s="664">
        <v>0</v>
      </c>
      <c r="K200" s="664">
        <v>3.6299916164955199</v>
      </c>
      <c r="L200" s="664">
        <v>0.22258462288800002</v>
      </c>
      <c r="M200" s="664">
        <v>4.2407592971280002E-2</v>
      </c>
      <c r="N200" s="664">
        <v>-7.8462500000000004E-2</v>
      </c>
      <c r="O200" s="664">
        <v>-9.8002300000000001E-3</v>
      </c>
      <c r="P200" s="664">
        <v>-4.2407599999999997E-2</v>
      </c>
    </row>
    <row r="201" spans="1:16">
      <c r="A201" s="552">
        <v>6</v>
      </c>
      <c r="B201" s="540" t="s">
        <v>823</v>
      </c>
      <c r="C201" s="664">
        <v>497.79552891751814</v>
      </c>
      <c r="D201" s="664">
        <v>44.010247461610895</v>
      </c>
      <c r="E201" s="664">
        <v>11.1191752269176</v>
      </c>
      <c r="F201" s="664">
        <v>1.43987523003024</v>
      </c>
      <c r="G201" s="664">
        <v>1.4273844354074399</v>
      </c>
      <c r="H201" s="664">
        <v>0</v>
      </c>
      <c r="I201" s="664">
        <v>0</v>
      </c>
      <c r="J201" s="664">
        <v>0</v>
      </c>
      <c r="K201" s="664">
        <v>57.996682353966179</v>
      </c>
      <c r="L201" s="664">
        <v>26.32940439102596</v>
      </c>
      <c r="M201" s="664">
        <v>1.0923791179965598</v>
      </c>
      <c r="N201" s="664">
        <v>-3.6920096499999997</v>
      </c>
      <c r="O201" s="664">
        <v>-2.0482401000000001</v>
      </c>
      <c r="P201" s="664">
        <v>-0.67243361999999995</v>
      </c>
    </row>
    <row r="202" spans="1:16">
      <c r="A202" s="552">
        <v>7</v>
      </c>
      <c r="B202" s="540" t="s">
        <v>824</v>
      </c>
      <c r="C202" s="664">
        <v>2146.0472736841916</v>
      </c>
      <c r="D202" s="664">
        <v>136.0023300668426</v>
      </c>
      <c r="E202" s="664">
        <v>44.459134528257081</v>
      </c>
      <c r="F202" s="664">
        <v>3.0137574933434399</v>
      </c>
      <c r="G202" s="664">
        <v>2.36103899621944</v>
      </c>
      <c r="H202" s="664">
        <v>0</v>
      </c>
      <c r="I202" s="664">
        <v>0</v>
      </c>
      <c r="J202" s="664">
        <v>0</v>
      </c>
      <c r="K202" s="664">
        <v>185.8362610846626</v>
      </c>
      <c r="L202" s="664">
        <v>39.121029677881822</v>
      </c>
      <c r="M202" s="664">
        <v>5.1257278708445595</v>
      </c>
      <c r="N202" s="664">
        <v>-10.05499828</v>
      </c>
      <c r="O202" s="664">
        <v>-3.4134715</v>
      </c>
      <c r="P202" s="664">
        <v>-4.1566935100000002</v>
      </c>
    </row>
    <row r="203" spans="1:16">
      <c r="A203" s="552">
        <v>8</v>
      </c>
      <c r="B203" s="540" t="s">
        <v>825</v>
      </c>
      <c r="C203" s="664">
        <v>465.98178549377792</v>
      </c>
      <c r="D203" s="664">
        <v>23.319670080987041</v>
      </c>
      <c r="E203" s="664">
        <v>7.5185635434824798</v>
      </c>
      <c r="F203" s="664">
        <v>0</v>
      </c>
      <c r="G203" s="664">
        <v>0.39454466106840003</v>
      </c>
      <c r="H203" s="664">
        <v>0</v>
      </c>
      <c r="I203" s="664">
        <v>0</v>
      </c>
      <c r="J203" s="664">
        <v>0</v>
      </c>
      <c r="K203" s="664">
        <v>31.232778285537922</v>
      </c>
      <c r="L203" s="664">
        <v>3.4088356290963198</v>
      </c>
      <c r="M203" s="664">
        <v>1.68148775958168</v>
      </c>
      <c r="N203" s="664">
        <v>-1.7515784100000011</v>
      </c>
      <c r="O203" s="664">
        <v>-0.34350997</v>
      </c>
      <c r="P203" s="664">
        <v>-1.1630672</v>
      </c>
    </row>
    <row r="204" spans="1:16">
      <c r="A204" s="552">
        <v>9</v>
      </c>
      <c r="B204" s="540" t="s">
        <v>826</v>
      </c>
      <c r="C204" s="664">
        <v>2436.6439216836557</v>
      </c>
      <c r="D204" s="664">
        <v>7.4531953678315199</v>
      </c>
      <c r="E204" s="664">
        <v>24.82087879281444</v>
      </c>
      <c r="F204" s="664">
        <v>0</v>
      </c>
      <c r="G204" s="664">
        <v>5.0240212739999998E-3</v>
      </c>
      <c r="H204" s="664">
        <v>0</v>
      </c>
      <c r="I204" s="664">
        <v>0</v>
      </c>
      <c r="J204" s="664">
        <v>0</v>
      </c>
      <c r="K204" s="664">
        <v>32.279098181919956</v>
      </c>
      <c r="L204" s="664">
        <v>9.6362038605175204</v>
      </c>
      <c r="M204" s="664">
        <v>0.14053193161776001</v>
      </c>
      <c r="N204" s="664">
        <v>-1.9189596899999999</v>
      </c>
      <c r="O204" s="664">
        <v>-0.95735405000000007</v>
      </c>
      <c r="P204" s="664">
        <v>-4.1639550000000004E-2</v>
      </c>
    </row>
    <row r="205" spans="1:16">
      <c r="A205" s="552">
        <v>10</v>
      </c>
      <c r="B205" s="540" t="s">
        <v>899</v>
      </c>
      <c r="C205" s="664">
        <v>1135.5359812743272</v>
      </c>
      <c r="D205" s="664">
        <v>27.004233382286241</v>
      </c>
      <c r="E205" s="664">
        <v>48.137293379919385</v>
      </c>
      <c r="F205" s="664">
        <v>104.13813050078478</v>
      </c>
      <c r="G205" s="664">
        <v>85.208407759610736</v>
      </c>
      <c r="H205" s="664">
        <v>0</v>
      </c>
      <c r="I205" s="664">
        <v>0</v>
      </c>
      <c r="J205" s="664">
        <v>0</v>
      </c>
      <c r="K205" s="664">
        <v>264.48806502260118</v>
      </c>
      <c r="L205" s="664">
        <v>44.688105038144634</v>
      </c>
      <c r="M205" s="664">
        <v>4.8219051420730397</v>
      </c>
      <c r="N205" s="664">
        <v>-8.209069182292156</v>
      </c>
      <c r="O205" s="664">
        <v>-3.4077918692164042</v>
      </c>
      <c r="P205" s="664">
        <v>-2.9449598699999999</v>
      </c>
    </row>
    <row r="206" spans="1:16">
      <c r="A206" s="552">
        <v>11</v>
      </c>
      <c r="B206" s="540" t="s">
        <v>900</v>
      </c>
      <c r="C206" s="664">
        <v>3531.4528017213988</v>
      </c>
      <c r="D206" s="664">
        <v>124.07353690503935</v>
      </c>
      <c r="E206" s="664">
        <v>117.0659856791363</v>
      </c>
      <c r="F206" s="664">
        <v>11.668577464398053</v>
      </c>
      <c r="G206" s="664">
        <v>2.4335950212203059</v>
      </c>
      <c r="H206" s="664">
        <v>0</v>
      </c>
      <c r="I206" s="664">
        <v>0</v>
      </c>
      <c r="J206" s="664">
        <v>0</v>
      </c>
      <c r="K206" s="664">
        <v>255.24169506979399</v>
      </c>
      <c r="L206" s="664">
        <v>72.816151229861632</v>
      </c>
      <c r="M206" s="664">
        <v>5.4415630165504005</v>
      </c>
      <c r="N206" s="664">
        <v>-14.436141986075542</v>
      </c>
      <c r="O206" s="664">
        <v>-7.0464966291512932</v>
      </c>
      <c r="P206" s="664">
        <v>-3.0715242599999999</v>
      </c>
    </row>
    <row r="207" spans="1:16">
      <c r="A207" s="552">
        <v>12</v>
      </c>
      <c r="B207" s="540" t="s">
        <v>901</v>
      </c>
      <c r="C207" s="664">
        <v>0</v>
      </c>
      <c r="D207" s="664">
        <v>0</v>
      </c>
      <c r="E207" s="664">
        <v>0</v>
      </c>
      <c r="F207" s="664">
        <v>0</v>
      </c>
      <c r="G207" s="664">
        <v>0</v>
      </c>
      <c r="H207" s="664">
        <v>0</v>
      </c>
      <c r="I207" s="664">
        <v>0</v>
      </c>
      <c r="J207" s="664">
        <v>0</v>
      </c>
      <c r="K207" s="664">
        <v>0</v>
      </c>
      <c r="L207" s="664">
        <v>0</v>
      </c>
      <c r="M207" s="664">
        <v>0</v>
      </c>
      <c r="N207" s="664">
        <v>0</v>
      </c>
      <c r="O207" s="664">
        <v>0</v>
      </c>
      <c r="P207" s="664">
        <v>0</v>
      </c>
    </row>
    <row r="208" spans="1:16">
      <c r="A208" s="552">
        <v>13</v>
      </c>
      <c r="B208" s="540" t="s">
        <v>902</v>
      </c>
      <c r="C208" s="664">
        <v>3177.25005715419</v>
      </c>
      <c r="D208" s="664">
        <v>26.05314749446616</v>
      </c>
      <c r="E208" s="664">
        <v>37.970673867624996</v>
      </c>
      <c r="F208" s="664">
        <v>2.8986399005721597</v>
      </c>
      <c r="G208" s="664">
        <v>2.2215095195474399</v>
      </c>
      <c r="H208" s="664">
        <v>0</v>
      </c>
      <c r="I208" s="664">
        <v>0</v>
      </c>
      <c r="J208" s="664">
        <v>0</v>
      </c>
      <c r="K208" s="664">
        <v>69.143970782210772</v>
      </c>
      <c r="L208" s="664">
        <v>23.296400827454359</v>
      </c>
      <c r="M208" s="664">
        <v>0.36086436554551998</v>
      </c>
      <c r="N208" s="664">
        <v>-3.8733150200000002</v>
      </c>
      <c r="O208" s="664">
        <v>-2.5309329700000003</v>
      </c>
      <c r="P208" s="664">
        <v>-0.21628760999999999</v>
      </c>
    </row>
  </sheetData>
  <mergeCells count="100">
    <mergeCell ref="B7:B10"/>
    <mergeCell ref="C7:P7"/>
    <mergeCell ref="D8:P8"/>
    <mergeCell ref="D9:H9"/>
    <mergeCell ref="I9:I10"/>
    <mergeCell ref="J9:J10"/>
    <mergeCell ref="K9:K10"/>
    <mergeCell ref="L9:L10"/>
    <mergeCell ref="M9:M10"/>
    <mergeCell ref="N9:P9"/>
    <mergeCell ref="B32:B35"/>
    <mergeCell ref="C32:P32"/>
    <mergeCell ref="D33:P33"/>
    <mergeCell ref="D34:H34"/>
    <mergeCell ref="I34:I35"/>
    <mergeCell ref="J34:J35"/>
    <mergeCell ref="K34:K35"/>
    <mergeCell ref="L34:L35"/>
    <mergeCell ref="M34:M35"/>
    <mergeCell ref="N34:P34"/>
    <mergeCell ref="B52:B55"/>
    <mergeCell ref="C52:P52"/>
    <mergeCell ref="D53:P53"/>
    <mergeCell ref="D54:H54"/>
    <mergeCell ref="I54:I55"/>
    <mergeCell ref="J54:J55"/>
    <mergeCell ref="K54:K55"/>
    <mergeCell ref="L54:L55"/>
    <mergeCell ref="M54:M55"/>
    <mergeCell ref="N54:P54"/>
    <mergeCell ref="B72:B75"/>
    <mergeCell ref="C72:P72"/>
    <mergeCell ref="D73:P73"/>
    <mergeCell ref="D74:H74"/>
    <mergeCell ref="I74:I75"/>
    <mergeCell ref="J74:J75"/>
    <mergeCell ref="K74:K75"/>
    <mergeCell ref="L74:L75"/>
    <mergeCell ref="M74:M75"/>
    <mergeCell ref="N74:P74"/>
    <mergeCell ref="B92:B95"/>
    <mergeCell ref="C92:P92"/>
    <mergeCell ref="D93:P93"/>
    <mergeCell ref="D94:H94"/>
    <mergeCell ref="I94:I95"/>
    <mergeCell ref="J94:J95"/>
    <mergeCell ref="K94:K95"/>
    <mergeCell ref="L94:L95"/>
    <mergeCell ref="M94:M95"/>
    <mergeCell ref="N94:P94"/>
    <mergeCell ref="B112:B115"/>
    <mergeCell ref="C112:P112"/>
    <mergeCell ref="D113:P113"/>
    <mergeCell ref="D114:H114"/>
    <mergeCell ref="I114:I115"/>
    <mergeCell ref="J114:J115"/>
    <mergeCell ref="K114:K115"/>
    <mergeCell ref="L114:L115"/>
    <mergeCell ref="M114:M115"/>
    <mergeCell ref="N114:P114"/>
    <mergeCell ref="B132:B135"/>
    <mergeCell ref="C132:P132"/>
    <mergeCell ref="D133:P133"/>
    <mergeCell ref="D134:H134"/>
    <mergeCell ref="I134:I135"/>
    <mergeCell ref="J134:J135"/>
    <mergeCell ref="K134:K135"/>
    <mergeCell ref="L134:L135"/>
    <mergeCell ref="M134:M135"/>
    <mergeCell ref="N134:P134"/>
    <mergeCell ref="B152:B155"/>
    <mergeCell ref="C152:P152"/>
    <mergeCell ref="D153:P153"/>
    <mergeCell ref="D154:H154"/>
    <mergeCell ref="I154:I155"/>
    <mergeCell ref="J154:J155"/>
    <mergeCell ref="K154:K155"/>
    <mergeCell ref="L154:L155"/>
    <mergeCell ref="M154:M155"/>
    <mergeCell ref="N154:P154"/>
    <mergeCell ref="B172:B175"/>
    <mergeCell ref="C172:P172"/>
    <mergeCell ref="D173:P173"/>
    <mergeCell ref="D174:H174"/>
    <mergeCell ref="I174:I175"/>
    <mergeCell ref="J174:J175"/>
    <mergeCell ref="K174:K175"/>
    <mergeCell ref="L174:L175"/>
    <mergeCell ref="M174:M175"/>
    <mergeCell ref="N174:P174"/>
    <mergeCell ref="B192:B195"/>
    <mergeCell ref="C192:P192"/>
    <mergeCell ref="D193:P193"/>
    <mergeCell ref="D194:H194"/>
    <mergeCell ref="I194:I195"/>
    <mergeCell ref="J194:J195"/>
    <mergeCell ref="K194:K195"/>
    <mergeCell ref="L194:L195"/>
    <mergeCell ref="M194:M195"/>
    <mergeCell ref="N194:P194"/>
  </mergeCells>
  <conditionalFormatting sqref="C27:G27 I27:P27">
    <cfRule type="cellIs" dxfId="4" priority="3" operator="equal">
      <formula>"NOK"</formula>
    </cfRule>
    <cfRule type="cellIs" dxfId="3" priority="4" operator="equal">
      <formula>"OK"</formula>
    </cfRule>
  </conditionalFormatting>
  <conditionalFormatting sqref="C28:G28 I28:P28">
    <cfRule type="cellIs" dxfId="2" priority="1" operator="equal">
      <formula>"NOK"</formula>
    </cfRule>
    <cfRule type="cellIs" dxfId="1" priority="2" operator="equal">
      <formula>"OK"</formula>
    </cfRule>
  </conditionalFormatting>
  <hyperlinks>
    <hyperlink ref="A1" location="Index!B5" display="&lt;- back" xr:uid="{E81EEDE1-1B02-4BC0-BF7F-D00D7CCC580C}"/>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E4A22-3674-4291-9E65-EF3C992213BC}">
  <dimension ref="A1:E10"/>
  <sheetViews>
    <sheetView zoomScaleNormal="100" workbookViewId="0"/>
  </sheetViews>
  <sheetFormatPr defaultColWidth="9.109375" defaultRowHeight="14.4"/>
  <cols>
    <col min="1" max="1" width="15.44140625" style="3" customWidth="1"/>
    <col min="2" max="2" width="24.5546875" style="3" bestFit="1" customWidth="1"/>
    <col min="3" max="3" width="25" style="3" bestFit="1" customWidth="1"/>
    <col min="4" max="4" width="57.44140625" style="3" bestFit="1" customWidth="1"/>
    <col min="5" max="6" width="31" style="3" bestFit="1" customWidth="1"/>
    <col min="7" max="16384" width="9.109375" style="3"/>
  </cols>
  <sheetData>
    <row r="1" spans="1:5">
      <c r="A1" s="38" t="s">
        <v>991</v>
      </c>
    </row>
    <row r="3" spans="1:5" ht="17.399999999999999">
      <c r="A3" s="83" t="s">
        <v>788</v>
      </c>
    </row>
    <row r="5" spans="1:5">
      <c r="E5" s="43"/>
    </row>
    <row r="6" spans="1:5">
      <c r="A6" s="25"/>
      <c r="B6" s="1070" t="s">
        <v>903</v>
      </c>
      <c r="C6" s="1071"/>
      <c r="D6" s="1072"/>
      <c r="E6" s="1073" t="s">
        <v>1370</v>
      </c>
    </row>
    <row r="7" spans="1:5">
      <c r="A7" s="25"/>
      <c r="B7" s="25" t="s">
        <v>904</v>
      </c>
      <c r="C7" s="25" t="s">
        <v>905</v>
      </c>
      <c r="D7" s="25" t="s">
        <v>906</v>
      </c>
      <c r="E7" s="1074"/>
    </row>
    <row r="8" spans="1:5">
      <c r="A8" s="25" t="s">
        <v>907</v>
      </c>
      <c r="B8" s="697">
        <v>7.6453659527850127E-3</v>
      </c>
      <c r="C8" s="697">
        <v>3.2492182569603871E-5</v>
      </c>
      <c r="D8" s="697">
        <v>7.6778581353546182E-3</v>
      </c>
      <c r="E8" s="697">
        <v>0.29586875743422164</v>
      </c>
    </row>
    <row r="9" spans="1:5">
      <c r="A9" s="25" t="s">
        <v>908</v>
      </c>
      <c r="B9" s="697">
        <v>1.1998497527666921E-2</v>
      </c>
      <c r="C9" s="697">
        <v>1.0383005324881361E-5</v>
      </c>
      <c r="D9" s="697">
        <v>1.2008880532991805E-2</v>
      </c>
      <c r="E9" s="697">
        <v>0.21550466521589165</v>
      </c>
    </row>
    <row r="10" spans="1:5">
      <c r="A10" s="556"/>
      <c r="B10" s="1075" t="s">
        <v>1371</v>
      </c>
      <c r="C10" s="1076"/>
      <c r="D10" s="1076"/>
      <c r="E10" s="1077"/>
    </row>
  </sheetData>
  <mergeCells count="3">
    <mergeCell ref="B6:D6"/>
    <mergeCell ref="E6:E7"/>
    <mergeCell ref="B10:E10"/>
  </mergeCells>
  <hyperlinks>
    <hyperlink ref="A1" location="Index!B5" display="&lt;- back" xr:uid="{4D9F1D3E-6EF3-4A52-AC62-15C19CAF9D90}"/>
  </hyperlink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78DAA-910D-4809-8361-7FE59DADFE1D}">
  <dimension ref="A1:AA311"/>
  <sheetViews>
    <sheetView zoomScaleNormal="100" workbookViewId="0"/>
  </sheetViews>
  <sheetFormatPr defaultColWidth="8.88671875" defaultRowHeight="13.2"/>
  <cols>
    <col min="1" max="1" width="10.33203125" style="368" customWidth="1"/>
    <col min="2" max="2" width="60.5546875" style="557" customWidth="1"/>
    <col min="3" max="3" width="14.109375" style="557" customWidth="1"/>
    <col min="4" max="4" width="12.21875" style="557" bestFit="1" customWidth="1"/>
    <col min="5" max="5" width="11.33203125" style="557" customWidth="1"/>
    <col min="6" max="6" width="14.6640625" style="557" customWidth="1"/>
    <col min="7" max="7" width="13" style="557" customWidth="1"/>
    <col min="8" max="8" width="13.109375" style="557" customWidth="1"/>
    <col min="9" max="9" width="8.88671875" style="557"/>
    <col min="10" max="10" width="9.6640625" style="557" customWidth="1"/>
    <col min="11" max="11" width="12.88671875" style="557" customWidth="1"/>
    <col min="12" max="12" width="13" style="557" customWidth="1"/>
    <col min="13" max="13" width="11.33203125" style="557" customWidth="1"/>
    <col min="14" max="14" width="8.88671875" style="557"/>
    <col min="15" max="15" width="11" style="557" customWidth="1"/>
    <col min="16" max="16" width="13.33203125" style="557" customWidth="1"/>
    <col min="17" max="17" width="13" style="557" customWidth="1"/>
    <col min="18" max="18" width="11.109375" style="557" customWidth="1"/>
    <col min="19" max="19" width="8.88671875" style="557"/>
    <col min="20" max="20" width="12.109375" style="557" bestFit="1" customWidth="1"/>
    <col min="21" max="16384" width="8.88671875" style="557"/>
  </cols>
  <sheetData>
    <row r="1" spans="1:27">
      <c r="A1" s="38" t="s">
        <v>991</v>
      </c>
    </row>
    <row r="3" spans="1:27" ht="17.399999999999999">
      <c r="A3" s="83" t="s">
        <v>789</v>
      </c>
    </row>
    <row r="5" spans="1:27">
      <c r="R5" s="43" t="s">
        <v>993</v>
      </c>
    </row>
    <row r="6" spans="1:27" s="368" customFormat="1">
      <c r="B6" s="558"/>
      <c r="C6" s="559" t="s">
        <v>58</v>
      </c>
      <c r="D6" s="559" t="s">
        <v>57</v>
      </c>
      <c r="E6" s="559" t="s">
        <v>56</v>
      </c>
      <c r="F6" s="559" t="s">
        <v>59</v>
      </c>
      <c r="G6" s="559" t="s">
        <v>60</v>
      </c>
      <c r="H6" s="559" t="s">
        <v>107</v>
      </c>
      <c r="I6" s="559" t="s">
        <v>108</v>
      </c>
      <c r="J6" s="559" t="s">
        <v>109</v>
      </c>
      <c r="K6" s="559" t="s">
        <v>196</v>
      </c>
      <c r="L6" s="559" t="s">
        <v>197</v>
      </c>
      <c r="M6" s="559" t="s">
        <v>198</v>
      </c>
      <c r="N6" s="559" t="s">
        <v>199</v>
      </c>
      <c r="O6" s="559" t="s">
        <v>200</v>
      </c>
      <c r="P6" s="559" t="s">
        <v>403</v>
      </c>
      <c r="Q6" s="559" t="s">
        <v>404</v>
      </c>
      <c r="R6" s="559" t="s">
        <v>529</v>
      </c>
    </row>
    <row r="7" spans="1:27" ht="28.95" customHeight="1">
      <c r="A7" s="752"/>
      <c r="B7" s="753"/>
      <c r="C7" s="1078" t="str">
        <f>'Ref Date'!D2</f>
        <v>Jun 24</v>
      </c>
      <c r="D7" s="1079"/>
      <c r="E7" s="1079"/>
      <c r="F7" s="1079"/>
      <c r="G7" s="1079"/>
      <c r="H7" s="1079"/>
      <c r="I7" s="1079"/>
      <c r="J7" s="1079"/>
      <c r="K7" s="1079"/>
      <c r="L7" s="1079"/>
      <c r="M7" s="1079"/>
      <c r="N7" s="1079"/>
      <c r="O7" s="1079"/>
      <c r="P7" s="1079"/>
      <c r="Q7" s="1079"/>
      <c r="R7" s="1080"/>
    </row>
    <row r="8" spans="1:27" ht="14.4" customHeight="1">
      <c r="A8" s="754"/>
      <c r="B8" s="755"/>
      <c r="C8" s="1060" t="s">
        <v>909</v>
      </c>
      <c r="D8" s="1081" t="s">
        <v>910</v>
      </c>
      <c r="E8" s="1082"/>
      <c r="F8" s="1082"/>
      <c r="G8" s="1082"/>
      <c r="H8" s="1083"/>
      <c r="I8" s="1081" t="s">
        <v>911</v>
      </c>
      <c r="J8" s="1082"/>
      <c r="K8" s="1082"/>
      <c r="L8" s="1082"/>
      <c r="M8" s="1083"/>
      <c r="N8" s="1081" t="s">
        <v>912</v>
      </c>
      <c r="O8" s="1082"/>
      <c r="P8" s="1082"/>
      <c r="Q8" s="1082"/>
      <c r="R8" s="1083"/>
    </row>
    <row r="9" spans="1:27" ht="33.6" customHeight="1">
      <c r="A9" s="754"/>
      <c r="B9" s="755"/>
      <c r="C9" s="1060"/>
      <c r="D9" s="1084" t="s">
        <v>913</v>
      </c>
      <c r="E9" s="1085"/>
      <c r="F9" s="1085"/>
      <c r="G9" s="1085"/>
      <c r="H9" s="1086"/>
      <c r="I9" s="1084" t="s">
        <v>913</v>
      </c>
      <c r="J9" s="1085"/>
      <c r="K9" s="1085"/>
      <c r="L9" s="1085"/>
      <c r="M9" s="1086"/>
      <c r="N9" s="1084" t="s">
        <v>913</v>
      </c>
      <c r="O9" s="1085"/>
      <c r="P9" s="1085"/>
      <c r="Q9" s="1085"/>
      <c r="R9" s="1086"/>
    </row>
    <row r="10" spans="1:27" ht="33.6" customHeight="1">
      <c r="A10" s="754"/>
      <c r="B10" s="755"/>
      <c r="C10" s="1060"/>
      <c r="D10" s="560"/>
      <c r="E10" s="1084" t="s">
        <v>914</v>
      </c>
      <c r="F10" s="1085"/>
      <c r="G10" s="1085"/>
      <c r="H10" s="1086"/>
      <c r="I10" s="560"/>
      <c r="J10" s="1084" t="s">
        <v>914</v>
      </c>
      <c r="K10" s="1085"/>
      <c r="L10" s="1085"/>
      <c r="M10" s="1086"/>
      <c r="N10" s="560"/>
      <c r="O10" s="1084" t="s">
        <v>914</v>
      </c>
      <c r="P10" s="1085"/>
      <c r="Q10" s="1085"/>
      <c r="R10" s="1086"/>
    </row>
    <row r="11" spans="1:27" ht="39.6">
      <c r="A11" s="754"/>
      <c r="B11" s="755"/>
      <c r="C11" s="1060"/>
      <c r="D11" s="35"/>
      <c r="E11" s="35"/>
      <c r="F11" s="536" t="s">
        <v>915</v>
      </c>
      <c r="G11" s="536" t="s">
        <v>916</v>
      </c>
      <c r="H11" s="536" t="s">
        <v>917</v>
      </c>
      <c r="I11" s="35"/>
      <c r="J11" s="35"/>
      <c r="K11" s="536" t="s">
        <v>915</v>
      </c>
      <c r="L11" s="536" t="s">
        <v>918</v>
      </c>
      <c r="M11" s="536" t="s">
        <v>917</v>
      </c>
      <c r="N11" s="35"/>
      <c r="O11" s="35"/>
      <c r="P11" s="536" t="s">
        <v>915</v>
      </c>
      <c r="Q11" s="536" t="s">
        <v>919</v>
      </c>
      <c r="R11" s="536" t="s">
        <v>917</v>
      </c>
    </row>
    <row r="12" spans="1:27" s="29" customFormat="1">
      <c r="A12" s="561"/>
      <c r="B12" s="1087" t="s">
        <v>920</v>
      </c>
      <c r="C12" s="1087"/>
      <c r="D12" s="1087"/>
      <c r="E12" s="1087"/>
      <c r="F12" s="1087"/>
      <c r="G12" s="1087"/>
      <c r="H12" s="1087"/>
      <c r="I12" s="1087"/>
      <c r="J12" s="1087"/>
      <c r="K12" s="1087"/>
      <c r="L12" s="1087"/>
      <c r="M12" s="1087"/>
      <c r="N12" s="1087"/>
      <c r="O12" s="1087"/>
      <c r="P12" s="1087"/>
      <c r="Q12" s="1087"/>
      <c r="R12" s="1088"/>
    </row>
    <row r="13" spans="1:27" ht="26.4">
      <c r="A13" s="547">
        <v>1</v>
      </c>
      <c r="B13" s="562" t="s">
        <v>921</v>
      </c>
      <c r="C13" s="758">
        <v>103038.02774402047</v>
      </c>
      <c r="D13" s="758">
        <v>78064.355907968507</v>
      </c>
      <c r="E13" s="758">
        <v>1861.641367116817</v>
      </c>
      <c r="F13" s="707">
        <v>114.50562975</v>
      </c>
      <c r="G13" s="707">
        <v>279.93524300881086</v>
      </c>
      <c r="H13" s="707">
        <v>800.94776622697418</v>
      </c>
      <c r="I13" s="758">
        <v>10.178863476399552</v>
      </c>
      <c r="J13" s="758">
        <v>7.9118241759836261</v>
      </c>
      <c r="K13" s="707">
        <v>0</v>
      </c>
      <c r="L13" s="707">
        <v>0</v>
      </c>
      <c r="M13" s="707">
        <v>6.9096129622059959</v>
      </c>
      <c r="N13" s="758">
        <v>78074.534771444902</v>
      </c>
      <c r="O13" s="758">
        <v>1869.5531912928006</v>
      </c>
      <c r="P13" s="707">
        <v>114.50562975</v>
      </c>
      <c r="Q13" s="707">
        <v>279.93524300881086</v>
      </c>
      <c r="R13" s="707">
        <v>807.85737918918016</v>
      </c>
      <c r="T13" s="760">
        <f>D13/$C$44</f>
        <v>0.32059374019454911</v>
      </c>
      <c r="U13" s="760">
        <f t="shared" ref="U13:AA13" si="0">E13/$C$44</f>
        <v>7.6453659527850135E-3</v>
      </c>
      <c r="V13" s="760">
        <f t="shared" si="0"/>
        <v>4.7025031703537741E-4</v>
      </c>
      <c r="W13" s="760">
        <f t="shared" si="0"/>
        <v>1.1496346254911431E-3</v>
      </c>
      <c r="X13" s="760">
        <f t="shared" si="0"/>
        <v>3.2893224710378224E-3</v>
      </c>
      <c r="Y13" s="760">
        <f t="shared" si="0"/>
        <v>4.1802431786867787E-5</v>
      </c>
      <c r="Z13" s="760">
        <f t="shared" si="0"/>
        <v>3.2492182569603864E-5</v>
      </c>
      <c r="AA13" s="760">
        <f t="shared" si="0"/>
        <v>0</v>
      </c>
    </row>
    <row r="14" spans="1:27">
      <c r="A14" s="547">
        <v>2</v>
      </c>
      <c r="B14" s="563" t="s">
        <v>922</v>
      </c>
      <c r="C14" s="759">
        <v>13266.659131109513</v>
      </c>
      <c r="D14" s="759">
        <v>3078.7910452537317</v>
      </c>
      <c r="E14" s="759">
        <v>471.62754062934164</v>
      </c>
      <c r="F14" s="708">
        <v>0</v>
      </c>
      <c r="G14" s="708">
        <v>30.685233112530238</v>
      </c>
      <c r="H14" s="708">
        <v>191.11405135173865</v>
      </c>
      <c r="I14" s="759">
        <v>2.1585869154834088</v>
      </c>
      <c r="J14" s="759">
        <v>0.29986249811483856</v>
      </c>
      <c r="K14" s="708">
        <v>0</v>
      </c>
      <c r="L14" s="708">
        <v>0</v>
      </c>
      <c r="M14" s="708">
        <v>1.0322965827103433E-3</v>
      </c>
      <c r="N14" s="759">
        <v>3080.949632169215</v>
      </c>
      <c r="O14" s="759">
        <v>471.9274031274565</v>
      </c>
      <c r="P14" s="708">
        <v>0</v>
      </c>
      <c r="Q14" s="708">
        <v>30.685233112530238</v>
      </c>
      <c r="R14" s="708">
        <v>191.11508364832136</v>
      </c>
      <c r="T14" s="760">
        <f t="shared" ref="T14:T29" si="1">D14/$C$44</f>
        <v>1.264394133526215E-2</v>
      </c>
      <c r="U14" s="760">
        <f t="shared" ref="U14:U29" si="2">E14/$C$44</f>
        <v>1.9368742042446456E-3</v>
      </c>
      <c r="V14" s="760">
        <f t="shared" ref="V14:V29" si="3">F14/$C$44</f>
        <v>0</v>
      </c>
      <c r="W14" s="760">
        <f t="shared" ref="W14:W29" si="4">G14/$C$44</f>
        <v>1.2601773931095127E-4</v>
      </c>
      <c r="X14" s="760">
        <f t="shared" ref="X14:X29" si="5">H14/$C$44</f>
        <v>7.8486484406300994E-4</v>
      </c>
      <c r="Y14" s="760">
        <f t="shared" ref="Y14:Y29" si="6">I14/$C$44</f>
        <v>8.8648582918648198E-6</v>
      </c>
      <c r="Z14" s="760">
        <f t="shared" ref="Z14:Z29" si="7">J14/$C$44</f>
        <v>1.2314716325598227E-6</v>
      </c>
      <c r="AA14" s="760">
        <f t="shared" ref="AA14:AA29" si="8">K14/$C$44</f>
        <v>0</v>
      </c>
    </row>
    <row r="15" spans="1:27">
      <c r="A15" s="547">
        <v>3</v>
      </c>
      <c r="B15" s="564" t="s">
        <v>419</v>
      </c>
      <c r="C15" s="759">
        <v>11679.762086235236</v>
      </c>
      <c r="D15" s="759">
        <v>2565.2533605101553</v>
      </c>
      <c r="E15" s="759">
        <v>420.12293910051017</v>
      </c>
      <c r="F15" s="708">
        <v>0</v>
      </c>
      <c r="G15" s="708">
        <v>29.948178299072069</v>
      </c>
      <c r="H15" s="708">
        <v>143.4781003643912</v>
      </c>
      <c r="I15" s="708">
        <v>2.0529279708439163</v>
      </c>
      <c r="J15" s="708">
        <v>0.27970710168206081</v>
      </c>
      <c r="K15" s="708">
        <v>0</v>
      </c>
      <c r="L15" s="708">
        <v>0</v>
      </c>
      <c r="M15" s="708">
        <v>1.0319423194488924E-3</v>
      </c>
      <c r="N15" s="708">
        <v>2567.3062884809992</v>
      </c>
      <c r="O15" s="708">
        <v>420.40264620219222</v>
      </c>
      <c r="P15" s="708">
        <v>0</v>
      </c>
      <c r="Q15" s="708">
        <v>29.948178299072069</v>
      </c>
      <c r="R15" s="708">
        <v>143.47913230671065</v>
      </c>
      <c r="T15" s="760">
        <f t="shared" si="1"/>
        <v>1.0534951064761669E-2</v>
      </c>
      <c r="U15" s="760">
        <f t="shared" si="2"/>
        <v>1.7253557378548846E-3</v>
      </c>
      <c r="V15" s="760">
        <f t="shared" si="3"/>
        <v>0</v>
      </c>
      <c r="W15" s="760">
        <f t="shared" si="4"/>
        <v>1.2299081163536112E-4</v>
      </c>
      <c r="X15" s="760">
        <f t="shared" si="5"/>
        <v>5.8923410430820899E-4</v>
      </c>
      <c r="Y15" s="760">
        <f t="shared" si="6"/>
        <v>8.4309394328285921E-6</v>
      </c>
      <c r="Z15" s="760">
        <f t="shared" si="7"/>
        <v>1.148697697486229E-6</v>
      </c>
      <c r="AA15" s="760">
        <f t="shared" si="8"/>
        <v>0</v>
      </c>
    </row>
    <row r="16" spans="1:27">
      <c r="A16" s="547">
        <v>4</v>
      </c>
      <c r="B16" s="565" t="s">
        <v>414</v>
      </c>
      <c r="C16" s="759">
        <v>4000.287284500052</v>
      </c>
      <c r="D16" s="759">
        <v>1022.0878300676603</v>
      </c>
      <c r="E16" s="759">
        <v>198.66868080134395</v>
      </c>
      <c r="F16" s="708">
        <v>0</v>
      </c>
      <c r="G16" s="708">
        <v>10.03915755831456</v>
      </c>
      <c r="H16" s="708">
        <v>68.465879609425471</v>
      </c>
      <c r="I16" s="708">
        <v>0.68576506986785635</v>
      </c>
      <c r="J16" s="708">
        <v>7.2049575448131453E-2</v>
      </c>
      <c r="K16" s="708">
        <v>0</v>
      </c>
      <c r="L16" s="708">
        <v>0</v>
      </c>
      <c r="M16" s="708">
        <v>0</v>
      </c>
      <c r="N16" s="708">
        <v>1022.7735951375282</v>
      </c>
      <c r="O16" s="708">
        <v>198.74073037679207</v>
      </c>
      <c r="P16" s="708">
        <v>0</v>
      </c>
      <c r="Q16" s="708">
        <v>10.03915755831456</v>
      </c>
      <c r="R16" s="708">
        <v>68.465879609425471</v>
      </c>
      <c r="T16" s="760">
        <f t="shared" si="1"/>
        <v>4.197497775233346E-3</v>
      </c>
      <c r="U16" s="760">
        <f t="shared" si="2"/>
        <v>8.1589010370760565E-4</v>
      </c>
      <c r="V16" s="760">
        <f t="shared" si="3"/>
        <v>0</v>
      </c>
      <c r="W16" s="760">
        <f t="shared" si="4"/>
        <v>4.1228689234517989E-5</v>
      </c>
      <c r="X16" s="760">
        <f t="shared" si="5"/>
        <v>2.8117483535728348E-4</v>
      </c>
      <c r="Y16" s="760">
        <f t="shared" si="6"/>
        <v>2.8162915851493077E-6</v>
      </c>
      <c r="Z16" s="760">
        <f t="shared" si="7"/>
        <v>2.9589231351088364E-7</v>
      </c>
      <c r="AA16" s="760">
        <f t="shared" si="8"/>
        <v>0</v>
      </c>
    </row>
    <row r="17" spans="1:27">
      <c r="A17" s="547">
        <v>5</v>
      </c>
      <c r="B17" s="565" t="s">
        <v>923</v>
      </c>
      <c r="C17" s="759">
        <v>7639.1393394151837</v>
      </c>
      <c r="D17" s="759">
        <v>1537.2644598495613</v>
      </c>
      <c r="E17" s="759">
        <v>221.32493839257273</v>
      </c>
      <c r="F17" s="709">
        <v>0</v>
      </c>
      <c r="G17" s="709">
        <v>19.789037335130011</v>
      </c>
      <c r="H17" s="709">
        <v>75.007531984851738</v>
      </c>
      <c r="I17" s="709">
        <v>1.3664260615050601</v>
      </c>
      <c r="J17" s="709">
        <v>0.2074937789609293</v>
      </c>
      <c r="K17" s="709">
        <v>0</v>
      </c>
      <c r="L17" s="709">
        <v>0</v>
      </c>
      <c r="M17" s="709">
        <v>1.0319423194488924E-3</v>
      </c>
      <c r="N17" s="709">
        <v>1538.6308859110663</v>
      </c>
      <c r="O17" s="709">
        <v>221.53243217153366</v>
      </c>
      <c r="P17" s="709">
        <v>0</v>
      </c>
      <c r="Q17" s="709">
        <v>19.789037335130011</v>
      </c>
      <c r="R17" s="709">
        <v>75.008563927171181</v>
      </c>
      <c r="T17" s="760">
        <f t="shared" si="1"/>
        <v>6.3132188451325861E-3</v>
      </c>
      <c r="U17" s="760">
        <f t="shared" si="2"/>
        <v>9.0893454473964599E-4</v>
      </c>
      <c r="V17" s="760">
        <f t="shared" si="3"/>
        <v>0</v>
      </c>
      <c r="W17" s="760">
        <f t="shared" si="4"/>
        <v>8.1269376020962045E-5</v>
      </c>
      <c r="X17" s="760">
        <f t="shared" si="5"/>
        <v>3.0804001316728051E-4</v>
      </c>
      <c r="Y17" s="760">
        <f t="shared" si="6"/>
        <v>5.6116218043694627E-6</v>
      </c>
      <c r="Z17" s="760">
        <f t="shared" si="7"/>
        <v>8.5213290868124786E-7</v>
      </c>
      <c r="AA17" s="760">
        <f t="shared" si="8"/>
        <v>0</v>
      </c>
    </row>
    <row r="18" spans="1:27">
      <c r="A18" s="547">
        <v>6</v>
      </c>
      <c r="B18" s="565" t="s">
        <v>724</v>
      </c>
      <c r="C18" s="759">
        <v>40.335462319999998</v>
      </c>
      <c r="D18" s="759">
        <v>5.9010705929335003</v>
      </c>
      <c r="E18" s="759">
        <v>0.12931990659350001</v>
      </c>
      <c r="F18" s="567"/>
      <c r="G18" s="708">
        <v>0.1199834056275</v>
      </c>
      <c r="H18" s="708">
        <v>4.6887701140000005E-3</v>
      </c>
      <c r="I18" s="708">
        <v>7.3683947100000005E-4</v>
      </c>
      <c r="J18" s="708">
        <v>1.6374727300000002E-4</v>
      </c>
      <c r="K18" s="567"/>
      <c r="L18" s="708">
        <v>0</v>
      </c>
      <c r="M18" s="708">
        <v>0</v>
      </c>
      <c r="N18" s="708">
        <v>5.9018074324045005</v>
      </c>
      <c r="O18" s="708">
        <v>0.12948365386650001</v>
      </c>
      <c r="P18" s="567"/>
      <c r="Q18" s="708">
        <v>0.1199834056275</v>
      </c>
      <c r="R18" s="708">
        <v>4.6887701140000005E-3</v>
      </c>
      <c r="T18" s="760">
        <f t="shared" si="1"/>
        <v>2.4234444395736107E-5</v>
      </c>
      <c r="U18" s="760">
        <f t="shared" si="2"/>
        <v>5.3108940763306691E-7</v>
      </c>
      <c r="V18" s="760">
        <f t="shared" si="3"/>
        <v>0</v>
      </c>
      <c r="W18" s="760">
        <f t="shared" si="4"/>
        <v>4.927463798810832E-7</v>
      </c>
      <c r="X18" s="760">
        <f t="shared" si="5"/>
        <v>1.9255783645122505E-8</v>
      </c>
      <c r="Y18" s="760">
        <f t="shared" si="6"/>
        <v>3.0260433098218895E-9</v>
      </c>
      <c r="Z18" s="760">
        <f t="shared" si="7"/>
        <v>6.7247529409730624E-10</v>
      </c>
      <c r="AA18" s="760">
        <f t="shared" si="8"/>
        <v>0</v>
      </c>
    </row>
    <row r="19" spans="1:27">
      <c r="A19" s="547">
        <v>7</v>
      </c>
      <c r="B19" s="564" t="s">
        <v>421</v>
      </c>
      <c r="C19" s="759">
        <v>1586.8970448742771</v>
      </c>
      <c r="D19" s="759">
        <v>513.53768474357651</v>
      </c>
      <c r="E19" s="759">
        <v>51.504601528831465</v>
      </c>
      <c r="F19" s="708">
        <v>0</v>
      </c>
      <c r="G19" s="708">
        <v>0.73705481345817137</v>
      </c>
      <c r="H19" s="708">
        <v>47.635950987347456</v>
      </c>
      <c r="I19" s="708">
        <v>0.10565894463949228</v>
      </c>
      <c r="J19" s="708">
        <v>2.0155396432777729E-2</v>
      </c>
      <c r="K19" s="708">
        <v>0</v>
      </c>
      <c r="L19" s="708">
        <v>0</v>
      </c>
      <c r="M19" s="708">
        <v>3.5426326145093442E-7</v>
      </c>
      <c r="N19" s="708">
        <v>513.64334368821596</v>
      </c>
      <c r="O19" s="708">
        <v>51.524756925264242</v>
      </c>
      <c r="P19" s="708">
        <v>0</v>
      </c>
      <c r="Q19" s="708">
        <v>0.73705481345817137</v>
      </c>
      <c r="R19" s="708">
        <v>47.635951341610721</v>
      </c>
      <c r="T19" s="760">
        <f t="shared" si="1"/>
        <v>2.1089902705004821E-3</v>
      </c>
      <c r="U19" s="760">
        <f t="shared" si="2"/>
        <v>2.1151846638976091E-4</v>
      </c>
      <c r="V19" s="760">
        <f t="shared" si="3"/>
        <v>0</v>
      </c>
      <c r="W19" s="760">
        <f t="shared" si="4"/>
        <v>3.0269276755901697E-6</v>
      </c>
      <c r="X19" s="760">
        <f t="shared" si="5"/>
        <v>1.9563073975480095E-4</v>
      </c>
      <c r="Y19" s="760">
        <f t="shared" si="6"/>
        <v>4.3391885903622691E-7</v>
      </c>
      <c r="Z19" s="760">
        <f t="shared" si="7"/>
        <v>8.2773935073593557E-8</v>
      </c>
      <c r="AA19" s="760">
        <f t="shared" si="8"/>
        <v>0</v>
      </c>
    </row>
    <row r="20" spans="1:27">
      <c r="A20" s="547">
        <v>8</v>
      </c>
      <c r="B20" s="565" t="s">
        <v>924</v>
      </c>
      <c r="C20" s="708">
        <v>196.72810271715142</v>
      </c>
      <c r="D20" s="708">
        <v>66.342911044944429</v>
      </c>
      <c r="E20" s="708">
        <v>6.3550041620856925</v>
      </c>
      <c r="F20" s="708">
        <v>0</v>
      </c>
      <c r="G20" s="708">
        <v>0.15222613475636587</v>
      </c>
      <c r="H20" s="708">
        <v>3.176817151659427</v>
      </c>
      <c r="I20" s="708">
        <v>7.7455319183235824E-2</v>
      </c>
      <c r="J20" s="708">
        <v>1.3018321777519265E-2</v>
      </c>
      <c r="K20" s="708">
        <v>0</v>
      </c>
      <c r="L20" s="708">
        <v>0</v>
      </c>
      <c r="M20" s="708">
        <v>0</v>
      </c>
      <c r="N20" s="708">
        <v>66.420366364127659</v>
      </c>
      <c r="O20" s="708">
        <v>6.3680224838632116</v>
      </c>
      <c r="P20" s="708">
        <v>0</v>
      </c>
      <c r="Q20" s="708">
        <v>0.15222613475636587</v>
      </c>
      <c r="R20" s="708">
        <v>3.176817151659427</v>
      </c>
      <c r="T20" s="760">
        <f t="shared" si="1"/>
        <v>2.7245625407282617E-4</v>
      </c>
      <c r="U20" s="760">
        <f t="shared" si="2"/>
        <v>2.6098653214751129E-5</v>
      </c>
      <c r="V20" s="760">
        <f t="shared" si="3"/>
        <v>0</v>
      </c>
      <c r="W20" s="760">
        <f t="shared" si="4"/>
        <v>6.2516042474541427E-7</v>
      </c>
      <c r="X20" s="760">
        <f t="shared" si="5"/>
        <v>1.3046513747777281E-5</v>
      </c>
      <c r="Y20" s="760">
        <f t="shared" si="6"/>
        <v>3.180925556369249E-7</v>
      </c>
      <c r="Z20" s="760">
        <f t="shared" si="7"/>
        <v>5.3463484341449968E-8</v>
      </c>
      <c r="AA20" s="760">
        <f t="shared" si="8"/>
        <v>0</v>
      </c>
    </row>
    <row r="21" spans="1:27">
      <c r="A21" s="547">
        <v>9</v>
      </c>
      <c r="B21" s="568" t="s">
        <v>414</v>
      </c>
      <c r="C21" s="708">
        <v>108.84333816787776</v>
      </c>
      <c r="D21" s="708">
        <v>27.691248706104695</v>
      </c>
      <c r="E21" s="708">
        <v>1.3231083526028247</v>
      </c>
      <c r="F21" s="708">
        <v>0</v>
      </c>
      <c r="G21" s="708">
        <v>7.6309471393234712E-2</v>
      </c>
      <c r="H21" s="708">
        <v>0.16699578497424555</v>
      </c>
      <c r="I21" s="708">
        <v>7.5966321825140362E-2</v>
      </c>
      <c r="J21" s="708">
        <v>1.2900059194173729E-2</v>
      </c>
      <c r="K21" s="708">
        <v>0</v>
      </c>
      <c r="L21" s="708">
        <v>0</v>
      </c>
      <c r="M21" s="708">
        <v>0</v>
      </c>
      <c r="N21" s="708">
        <v>27.767215027929836</v>
      </c>
      <c r="O21" s="708">
        <v>1.3360084117969984</v>
      </c>
      <c r="P21" s="708">
        <v>0</v>
      </c>
      <c r="Q21" s="708">
        <v>7.6309471393234712E-2</v>
      </c>
      <c r="R21" s="708">
        <v>0.16699578497424555</v>
      </c>
      <c r="T21" s="760">
        <f t="shared" si="1"/>
        <v>1.1372208084075638E-4</v>
      </c>
      <c r="U21" s="760">
        <f t="shared" si="2"/>
        <v>5.4337251682914242E-6</v>
      </c>
      <c r="V21" s="760">
        <f t="shared" si="3"/>
        <v>0</v>
      </c>
      <c r="W21" s="760">
        <f t="shared" si="4"/>
        <v>3.1338680197486702E-7</v>
      </c>
      <c r="X21" s="760">
        <f t="shared" si="5"/>
        <v>6.8581624326388805E-7</v>
      </c>
      <c r="Y21" s="760">
        <f t="shared" si="6"/>
        <v>3.1197755953378153E-7</v>
      </c>
      <c r="Z21" s="760">
        <f t="shared" si="7"/>
        <v>5.297780501342845E-8</v>
      </c>
      <c r="AA21" s="760">
        <f t="shared" si="8"/>
        <v>0</v>
      </c>
    </row>
    <row r="22" spans="1:27" s="29" customFormat="1">
      <c r="A22" s="547">
        <v>10</v>
      </c>
      <c r="B22" s="569" t="s">
        <v>923</v>
      </c>
      <c r="C22" s="709">
        <v>82.575570769273639</v>
      </c>
      <c r="D22" s="709">
        <v>37.641885037793742</v>
      </c>
      <c r="E22" s="709">
        <v>5.0025858738088687</v>
      </c>
      <c r="F22" s="709">
        <v>0</v>
      </c>
      <c r="G22" s="709">
        <v>7.252656318713116E-2</v>
      </c>
      <c r="H22" s="709">
        <v>3.0053012331171818</v>
      </c>
      <c r="I22" s="709">
        <v>1.4889973580954749E-3</v>
      </c>
      <c r="J22" s="709">
        <v>1.1826258334553612E-4</v>
      </c>
      <c r="K22" s="709">
        <v>0</v>
      </c>
      <c r="L22" s="709">
        <v>0</v>
      </c>
      <c r="M22" s="709">
        <v>0</v>
      </c>
      <c r="N22" s="709">
        <v>37.643374035151837</v>
      </c>
      <c r="O22" s="709">
        <v>5.0027041363922145</v>
      </c>
      <c r="P22" s="709">
        <v>0</v>
      </c>
      <c r="Q22" s="709">
        <v>7.252656318713116E-2</v>
      </c>
      <c r="R22" s="709">
        <v>3.0053012331171818</v>
      </c>
      <c r="T22" s="760">
        <f t="shared" si="1"/>
        <v>1.5458723218656189E-4</v>
      </c>
      <c r="U22" s="760">
        <f t="shared" si="2"/>
        <v>2.054455836181558E-5</v>
      </c>
      <c r="V22" s="760">
        <f t="shared" si="3"/>
        <v>0</v>
      </c>
      <c r="W22" s="760">
        <f t="shared" si="4"/>
        <v>2.9785120091210853E-7</v>
      </c>
      <c r="X22" s="760">
        <f t="shared" si="5"/>
        <v>1.234213427536881E-5</v>
      </c>
      <c r="Y22" s="760">
        <f t="shared" si="6"/>
        <v>6.1149961031434485E-9</v>
      </c>
      <c r="Z22" s="760">
        <f t="shared" si="7"/>
        <v>4.8567932802152122E-10</v>
      </c>
      <c r="AA22" s="760">
        <f t="shared" si="8"/>
        <v>0</v>
      </c>
    </row>
    <row r="23" spans="1:27">
      <c r="A23" s="547">
        <v>11</v>
      </c>
      <c r="B23" s="568" t="s">
        <v>724</v>
      </c>
      <c r="C23" s="708">
        <v>5.3091937799999993</v>
      </c>
      <c r="D23" s="708">
        <v>1.0097773010459998</v>
      </c>
      <c r="E23" s="708">
        <v>2.9309935674E-2</v>
      </c>
      <c r="F23" s="567"/>
      <c r="G23" s="708">
        <v>3.3901001759999994E-3</v>
      </c>
      <c r="H23" s="708">
        <v>4.5201335680000003E-3</v>
      </c>
      <c r="I23" s="708">
        <v>0</v>
      </c>
      <c r="J23" s="708">
        <v>0</v>
      </c>
      <c r="K23" s="567"/>
      <c r="L23" s="708">
        <v>0</v>
      </c>
      <c r="M23" s="708">
        <v>0</v>
      </c>
      <c r="N23" s="708">
        <v>1.0097773010459998</v>
      </c>
      <c r="O23" s="708">
        <v>2.9309935674E-2</v>
      </c>
      <c r="P23" s="567"/>
      <c r="Q23" s="708">
        <v>3.3901001759999994E-3</v>
      </c>
      <c r="R23" s="708">
        <v>4.5201335680000003E-3</v>
      </c>
      <c r="T23" s="760">
        <f t="shared" si="1"/>
        <v>4.1469410455079324E-6</v>
      </c>
      <c r="U23" s="760">
        <f t="shared" si="2"/>
        <v>1.2036968464413007E-7</v>
      </c>
      <c r="V23" s="760">
        <f t="shared" si="3"/>
        <v>0</v>
      </c>
      <c r="W23" s="760">
        <f t="shared" si="4"/>
        <v>1.3922421858438698E-8</v>
      </c>
      <c r="X23" s="760">
        <f t="shared" si="5"/>
        <v>1.8563229144584937E-8</v>
      </c>
      <c r="Y23" s="760">
        <f t="shared" si="6"/>
        <v>0</v>
      </c>
      <c r="Z23" s="760">
        <f t="shared" si="7"/>
        <v>0</v>
      </c>
      <c r="AA23" s="760">
        <f t="shared" si="8"/>
        <v>0</v>
      </c>
    </row>
    <row r="24" spans="1:27">
      <c r="A24" s="547">
        <v>12</v>
      </c>
      <c r="B24" s="565" t="s">
        <v>968</v>
      </c>
      <c r="C24" s="708">
        <v>1.67318530724</v>
      </c>
      <c r="D24" s="708">
        <v>0.52006557365690798</v>
      </c>
      <c r="E24" s="708">
        <v>1.2709301835372E-2</v>
      </c>
      <c r="F24" s="708">
        <v>0</v>
      </c>
      <c r="G24" s="708">
        <v>1.4091173966879996E-3</v>
      </c>
      <c r="H24" s="708">
        <v>2.3777231955840004E-3</v>
      </c>
      <c r="I24" s="708">
        <v>0</v>
      </c>
      <c r="J24" s="708">
        <v>0</v>
      </c>
      <c r="K24" s="708">
        <v>0</v>
      </c>
      <c r="L24" s="708">
        <v>0</v>
      </c>
      <c r="M24" s="708">
        <v>0</v>
      </c>
      <c r="N24" s="708">
        <v>0.52006557365690798</v>
      </c>
      <c r="O24" s="708">
        <v>1.2709301835372E-2</v>
      </c>
      <c r="P24" s="708">
        <v>0</v>
      </c>
      <c r="Q24" s="708">
        <v>1.4091173966879996E-3</v>
      </c>
      <c r="R24" s="708">
        <v>2.3777231955840004E-3</v>
      </c>
      <c r="T24" s="760">
        <f t="shared" si="1"/>
        <v>2.1357989246930143E-6</v>
      </c>
      <c r="U24" s="760">
        <f t="shared" si="2"/>
        <v>5.2194405029958693E-8</v>
      </c>
      <c r="V24" s="760">
        <f t="shared" si="3"/>
        <v>0</v>
      </c>
      <c r="W24" s="760">
        <f t="shared" si="4"/>
        <v>5.7869460565330635E-9</v>
      </c>
      <c r="X24" s="760">
        <f t="shared" si="5"/>
        <v>9.7648044815521127E-9</v>
      </c>
      <c r="Y24" s="760">
        <f t="shared" si="6"/>
        <v>0</v>
      </c>
      <c r="Z24" s="760">
        <f t="shared" si="7"/>
        <v>0</v>
      </c>
      <c r="AA24" s="760">
        <f t="shared" si="8"/>
        <v>0</v>
      </c>
    </row>
    <row r="25" spans="1:27">
      <c r="A25" s="547">
        <v>13</v>
      </c>
      <c r="B25" s="568" t="s">
        <v>414</v>
      </c>
      <c r="C25" s="708">
        <v>1.1742853072399999</v>
      </c>
      <c r="D25" s="708">
        <v>0.37189227365690802</v>
      </c>
      <c r="E25" s="708">
        <v>6.2236018353720004E-3</v>
      </c>
      <c r="F25" s="708">
        <v>0</v>
      </c>
      <c r="G25" s="708">
        <v>1.4091173966879996E-3</v>
      </c>
      <c r="H25" s="708">
        <v>1.8788231955840001E-3</v>
      </c>
      <c r="I25" s="708">
        <v>0</v>
      </c>
      <c r="J25" s="708">
        <v>0</v>
      </c>
      <c r="K25" s="708">
        <v>0</v>
      </c>
      <c r="L25" s="708">
        <v>0</v>
      </c>
      <c r="M25" s="708">
        <v>0</v>
      </c>
      <c r="N25" s="708">
        <v>0.37189227365690802</v>
      </c>
      <c r="O25" s="708">
        <v>6.2236018353720004E-3</v>
      </c>
      <c r="P25" s="708">
        <v>0</v>
      </c>
      <c r="Q25" s="708">
        <v>1.4091173966879996E-3</v>
      </c>
      <c r="R25" s="708">
        <v>1.8788231955840001E-3</v>
      </c>
      <c r="T25" s="760">
        <f t="shared" si="1"/>
        <v>1.527282632059131E-6</v>
      </c>
      <c r="U25" s="760">
        <f t="shared" si="2"/>
        <v>2.5559011749687707E-8</v>
      </c>
      <c r="V25" s="760">
        <f t="shared" si="3"/>
        <v>0</v>
      </c>
      <c r="W25" s="760">
        <f t="shared" si="4"/>
        <v>5.7869460565330635E-9</v>
      </c>
      <c r="X25" s="760">
        <f t="shared" si="5"/>
        <v>7.7159280753774202E-9</v>
      </c>
      <c r="Y25" s="760">
        <f t="shared" si="6"/>
        <v>0</v>
      </c>
      <c r="Z25" s="760">
        <f t="shared" si="7"/>
        <v>0</v>
      </c>
      <c r="AA25" s="760">
        <f t="shared" si="8"/>
        <v>0</v>
      </c>
    </row>
    <row r="26" spans="1:27" s="29" customFormat="1">
      <c r="A26" s="547">
        <v>14</v>
      </c>
      <c r="B26" s="569" t="s">
        <v>923</v>
      </c>
      <c r="C26" s="709">
        <v>0</v>
      </c>
      <c r="D26" s="709">
        <v>0</v>
      </c>
      <c r="E26" s="709">
        <v>0</v>
      </c>
      <c r="F26" s="709">
        <v>0</v>
      </c>
      <c r="G26" s="709">
        <v>0</v>
      </c>
      <c r="H26" s="709">
        <v>0</v>
      </c>
      <c r="I26" s="709">
        <v>0</v>
      </c>
      <c r="J26" s="709">
        <v>0</v>
      </c>
      <c r="K26" s="709">
        <v>0</v>
      </c>
      <c r="L26" s="709">
        <v>0</v>
      </c>
      <c r="M26" s="709">
        <v>0</v>
      </c>
      <c r="N26" s="709">
        <v>0</v>
      </c>
      <c r="O26" s="709">
        <v>0</v>
      </c>
      <c r="P26" s="709">
        <v>0</v>
      </c>
      <c r="Q26" s="709">
        <v>0</v>
      </c>
      <c r="R26" s="709">
        <v>0</v>
      </c>
      <c r="T26" s="760">
        <f t="shared" si="1"/>
        <v>0</v>
      </c>
      <c r="U26" s="760">
        <f t="shared" si="2"/>
        <v>0</v>
      </c>
      <c r="V26" s="760">
        <f t="shared" si="3"/>
        <v>0</v>
      </c>
      <c r="W26" s="760">
        <f t="shared" si="4"/>
        <v>0</v>
      </c>
      <c r="X26" s="760">
        <f t="shared" si="5"/>
        <v>0</v>
      </c>
      <c r="Y26" s="760">
        <f t="shared" si="6"/>
        <v>0</v>
      </c>
      <c r="Z26" s="760">
        <f t="shared" si="7"/>
        <v>0</v>
      </c>
      <c r="AA26" s="760">
        <f t="shared" si="8"/>
        <v>0</v>
      </c>
    </row>
    <row r="27" spans="1:27">
      <c r="A27" s="547">
        <v>15</v>
      </c>
      <c r="B27" s="568" t="s">
        <v>724</v>
      </c>
      <c r="C27" s="708">
        <v>0.49890000000000001</v>
      </c>
      <c r="D27" s="708">
        <v>0.14817329999999998</v>
      </c>
      <c r="E27" s="708">
        <v>6.4856999999999996E-3</v>
      </c>
      <c r="F27" s="567"/>
      <c r="G27" s="708">
        <v>0</v>
      </c>
      <c r="H27" s="708">
        <v>4.9890000000000004E-4</v>
      </c>
      <c r="I27" s="708">
        <v>0</v>
      </c>
      <c r="J27" s="708">
        <v>0</v>
      </c>
      <c r="K27" s="567"/>
      <c r="L27" s="708">
        <v>0</v>
      </c>
      <c r="M27" s="708">
        <v>0</v>
      </c>
      <c r="N27" s="708">
        <v>0.14817329999999998</v>
      </c>
      <c r="O27" s="708">
        <v>6.4856999999999996E-3</v>
      </c>
      <c r="P27" s="567"/>
      <c r="Q27" s="708">
        <v>0</v>
      </c>
      <c r="R27" s="708">
        <v>4.9890000000000004E-4</v>
      </c>
      <c r="T27" s="760">
        <f t="shared" si="1"/>
        <v>6.0851629263388324E-7</v>
      </c>
      <c r="U27" s="760">
        <f t="shared" si="2"/>
        <v>2.6635393280270986E-8</v>
      </c>
      <c r="V27" s="760">
        <f t="shared" si="3"/>
        <v>0</v>
      </c>
      <c r="W27" s="760">
        <f t="shared" si="4"/>
        <v>0</v>
      </c>
      <c r="X27" s="760">
        <f t="shared" si="5"/>
        <v>2.0488764061746913E-9</v>
      </c>
      <c r="Y27" s="760">
        <f t="shared" si="6"/>
        <v>0</v>
      </c>
      <c r="Z27" s="760">
        <f t="shared" si="7"/>
        <v>0</v>
      </c>
      <c r="AA27" s="760">
        <f t="shared" si="8"/>
        <v>0</v>
      </c>
    </row>
    <row r="28" spans="1:27">
      <c r="A28" s="547">
        <v>16</v>
      </c>
      <c r="B28" s="565" t="s">
        <v>925</v>
      </c>
      <c r="C28" s="708">
        <v>158.04905803424049</v>
      </c>
      <c r="D28" s="708">
        <v>42.356200416613532</v>
      </c>
      <c r="E28" s="708">
        <v>6.7750261888066046</v>
      </c>
      <c r="F28" s="708">
        <v>0</v>
      </c>
      <c r="G28" s="708">
        <v>0.20572879604426064</v>
      </c>
      <c r="H28" s="708">
        <v>0.96121641472305175</v>
      </c>
      <c r="I28" s="708">
        <v>0.14248463222306759</v>
      </c>
      <c r="J28" s="708">
        <v>2.3136299971428013E-2</v>
      </c>
      <c r="K28" s="708">
        <v>0</v>
      </c>
      <c r="L28" s="708">
        <v>0</v>
      </c>
      <c r="M28" s="708">
        <v>1.140577594350453E-2</v>
      </c>
      <c r="N28" s="708">
        <v>42.498685048836599</v>
      </c>
      <c r="O28" s="708">
        <v>6.7981624887780328</v>
      </c>
      <c r="P28" s="708">
        <v>0</v>
      </c>
      <c r="Q28" s="708">
        <v>0.20572879604426064</v>
      </c>
      <c r="R28" s="708">
        <v>0.97262219066655631</v>
      </c>
      <c r="T28" s="760">
        <f t="shared" si="1"/>
        <v>1.7394792481219902E-4</v>
      </c>
      <c r="U28" s="760">
        <f t="shared" si="2"/>
        <v>2.7823594526882123E-5</v>
      </c>
      <c r="V28" s="760">
        <f t="shared" si="3"/>
        <v>0</v>
      </c>
      <c r="W28" s="760">
        <f t="shared" si="4"/>
        <v>8.4488449846825171E-7</v>
      </c>
      <c r="X28" s="760">
        <f t="shared" si="5"/>
        <v>3.9475117926516092E-6</v>
      </c>
      <c r="Y28" s="760">
        <f t="shared" si="6"/>
        <v>5.8515414151998665E-7</v>
      </c>
      <c r="Z28" s="760">
        <f t="shared" si="7"/>
        <v>9.5015873196309955E-8</v>
      </c>
      <c r="AA28" s="760">
        <f t="shared" si="8"/>
        <v>0</v>
      </c>
    </row>
    <row r="29" spans="1:27">
      <c r="A29" s="547">
        <v>17</v>
      </c>
      <c r="B29" s="568" t="s">
        <v>414</v>
      </c>
      <c r="C29" s="708">
        <v>4.8328056284545022</v>
      </c>
      <c r="D29" s="708">
        <v>1.1432527102603567</v>
      </c>
      <c r="E29" s="708">
        <v>0.22133548093476133</v>
      </c>
      <c r="F29" s="708">
        <v>0</v>
      </c>
      <c r="G29" s="708">
        <v>5.1252537621796516E-3</v>
      </c>
      <c r="H29" s="708">
        <v>2.770239743730896E-2</v>
      </c>
      <c r="I29" s="708">
        <v>3.5874922584611677E-3</v>
      </c>
      <c r="J29" s="708">
        <v>5.8931375493702896E-4</v>
      </c>
      <c r="K29" s="708">
        <v>0</v>
      </c>
      <c r="L29" s="708">
        <v>0</v>
      </c>
      <c r="M29" s="708">
        <v>2.8114503710461474E-4</v>
      </c>
      <c r="N29" s="708">
        <v>1.1468402025188178</v>
      </c>
      <c r="O29" s="708">
        <v>0.22192479468969836</v>
      </c>
      <c r="P29" s="708">
        <v>0</v>
      </c>
      <c r="Q29" s="708">
        <v>5.1252537621796516E-3</v>
      </c>
      <c r="R29" s="708">
        <v>2.7983542474413575E-2</v>
      </c>
      <c r="T29" s="760">
        <f t="shared" si="1"/>
        <v>4.6950962203802665E-6</v>
      </c>
      <c r="U29" s="760">
        <f t="shared" si="2"/>
        <v>9.0897784072271136E-7</v>
      </c>
      <c r="V29" s="760">
        <f t="shared" si="3"/>
        <v>0</v>
      </c>
      <c r="W29" s="760">
        <f t="shared" si="4"/>
        <v>2.1048329342529486E-8</v>
      </c>
      <c r="X29" s="760">
        <f t="shared" si="5"/>
        <v>1.137678663134427E-7</v>
      </c>
      <c r="Y29" s="760">
        <f t="shared" si="6"/>
        <v>1.4733069243727087E-8</v>
      </c>
      <c r="Z29" s="760">
        <f t="shared" si="7"/>
        <v>2.4201865069647075E-9</v>
      </c>
      <c r="AA29" s="760">
        <f t="shared" si="8"/>
        <v>0</v>
      </c>
    </row>
    <row r="30" spans="1:27" s="29" customFormat="1">
      <c r="A30" s="547">
        <v>18</v>
      </c>
      <c r="B30" s="569" t="s">
        <v>923</v>
      </c>
      <c r="C30" s="709">
        <v>60.732033049999998</v>
      </c>
      <c r="D30" s="709">
        <v>16.287323049635042</v>
      </c>
      <c r="E30" s="709">
        <v>2.5895508341053906</v>
      </c>
      <c r="F30" s="709">
        <v>0</v>
      </c>
      <c r="G30" s="709">
        <v>7.7350877025152712E-2</v>
      </c>
      <c r="H30" s="709">
        <v>0.37114919875180102</v>
      </c>
      <c r="I30" s="709">
        <v>5.3469248824227544E-2</v>
      </c>
      <c r="J30" s="709">
        <v>8.772204306413945E-3</v>
      </c>
      <c r="K30" s="709">
        <v>0</v>
      </c>
      <c r="L30" s="709">
        <v>0</v>
      </c>
      <c r="M30" s="709">
        <v>4.2972709458418187E-3</v>
      </c>
      <c r="N30" s="709">
        <v>16.34079229845927</v>
      </c>
      <c r="O30" s="709">
        <v>2.5983230384118046</v>
      </c>
      <c r="P30" s="709">
        <v>0</v>
      </c>
      <c r="Q30" s="709">
        <v>7.7350877025152712E-2</v>
      </c>
      <c r="R30" s="709">
        <v>0.37544646969764284</v>
      </c>
    </row>
    <row r="31" spans="1:27">
      <c r="A31" s="547">
        <v>19</v>
      </c>
      <c r="B31" s="568" t="s">
        <v>724</v>
      </c>
      <c r="C31" s="708">
        <v>92.484219355785967</v>
      </c>
      <c r="D31" s="708">
        <v>24.925624656718139</v>
      </c>
      <c r="E31" s="708">
        <v>3.9641398737664528</v>
      </c>
      <c r="F31" s="567"/>
      <c r="G31" s="708">
        <v>0.12325266525692827</v>
      </c>
      <c r="H31" s="708">
        <v>0.5623648185339416</v>
      </c>
      <c r="I31" s="708">
        <v>8.5427891140378881E-2</v>
      </c>
      <c r="J31" s="708">
        <v>1.3774781910077038E-2</v>
      </c>
      <c r="K31" s="567"/>
      <c r="L31" s="708">
        <v>0</v>
      </c>
      <c r="M31" s="708">
        <v>6.8273599605580956E-3</v>
      </c>
      <c r="N31" s="708">
        <v>25.011052547858519</v>
      </c>
      <c r="O31" s="708">
        <v>3.9779146556765297</v>
      </c>
      <c r="P31" s="567"/>
      <c r="Q31" s="708">
        <v>0.12325266525692827</v>
      </c>
      <c r="R31" s="708">
        <v>0.56919217849449966</v>
      </c>
    </row>
    <row r="32" spans="1:27" ht="26.4">
      <c r="A32" s="547">
        <v>20</v>
      </c>
      <c r="B32" s="563" t="s">
        <v>926</v>
      </c>
      <c r="C32" s="759">
        <v>16920.380429364162</v>
      </c>
      <c r="D32" s="759">
        <v>6163.8193222508116</v>
      </c>
      <c r="E32" s="759">
        <v>1390.0138264874754</v>
      </c>
      <c r="F32" s="708">
        <v>114.50562975</v>
      </c>
      <c r="G32" s="708">
        <v>249.25000989628063</v>
      </c>
      <c r="H32" s="708">
        <v>609.83371487523539</v>
      </c>
      <c r="I32" s="759">
        <v>8.0202765609161428</v>
      </c>
      <c r="J32" s="759">
        <v>7.6119616778687877</v>
      </c>
      <c r="K32" s="708">
        <v>0</v>
      </c>
      <c r="L32" s="708">
        <v>0</v>
      </c>
      <c r="M32" s="708">
        <v>6.908580665623286</v>
      </c>
      <c r="N32" s="759">
        <v>6171.8395988117281</v>
      </c>
      <c r="O32" s="759">
        <v>1397.6257881653441</v>
      </c>
      <c r="P32" s="708">
        <v>114.50562975</v>
      </c>
      <c r="Q32" s="708">
        <v>249.25000989628063</v>
      </c>
      <c r="R32" s="708">
        <v>616.74229554085866</v>
      </c>
    </row>
    <row r="33" spans="1:18">
      <c r="A33" s="547">
        <v>21</v>
      </c>
      <c r="B33" s="565" t="s">
        <v>414</v>
      </c>
      <c r="C33" s="759">
        <v>15121.976936781915</v>
      </c>
      <c r="D33" s="759">
        <v>5521.2604321210538</v>
      </c>
      <c r="E33" s="759">
        <v>1274.2389698317243</v>
      </c>
      <c r="F33" s="708">
        <v>114.50562975</v>
      </c>
      <c r="G33" s="708">
        <v>229.21608007319708</v>
      </c>
      <c r="H33" s="708">
        <v>537.78596347580344</v>
      </c>
      <c r="I33" s="708">
        <v>7.9855872749468464</v>
      </c>
      <c r="J33" s="708">
        <v>7.5824011988942912</v>
      </c>
      <c r="K33" s="708">
        <v>0</v>
      </c>
      <c r="L33" s="708">
        <v>0</v>
      </c>
      <c r="M33" s="708">
        <v>6.9035546412909197</v>
      </c>
      <c r="N33" s="759">
        <v>5529.2460193960005</v>
      </c>
      <c r="O33" s="759">
        <v>1281.8213710306186</v>
      </c>
      <c r="P33" s="708">
        <v>114.50562975</v>
      </c>
      <c r="Q33" s="708">
        <v>229.21608007319708</v>
      </c>
      <c r="R33" s="708">
        <v>544.68951811709439</v>
      </c>
    </row>
    <row r="34" spans="1:18" s="29" customFormat="1">
      <c r="A34" s="547">
        <v>22</v>
      </c>
      <c r="B34" s="569" t="s">
        <v>923</v>
      </c>
      <c r="C34" s="759">
        <v>1308.6970500472808</v>
      </c>
      <c r="D34" s="759">
        <v>492.28652150288491</v>
      </c>
      <c r="E34" s="759">
        <v>111.60100162771157</v>
      </c>
      <c r="F34" s="709">
        <v>0</v>
      </c>
      <c r="G34" s="709">
        <v>19.336852431442452</v>
      </c>
      <c r="H34" s="709">
        <v>70.132014239729429</v>
      </c>
      <c r="I34" s="709">
        <v>3.4689285969297781E-2</v>
      </c>
      <c r="J34" s="709">
        <v>2.9560478974497071E-2</v>
      </c>
      <c r="K34" s="709">
        <v>0</v>
      </c>
      <c r="L34" s="709">
        <v>0</v>
      </c>
      <c r="M34" s="709">
        <v>5.0260243323658462E-3</v>
      </c>
      <c r="N34" s="759">
        <v>492.32121078885422</v>
      </c>
      <c r="O34" s="759">
        <v>111.63056210668607</v>
      </c>
      <c r="P34" s="709">
        <v>0</v>
      </c>
      <c r="Q34" s="709">
        <v>19.336852431442452</v>
      </c>
      <c r="R34" s="709">
        <v>70.137040264061795</v>
      </c>
    </row>
    <row r="35" spans="1:18">
      <c r="A35" s="547">
        <v>23</v>
      </c>
      <c r="B35" s="565" t="s">
        <v>724</v>
      </c>
      <c r="C35" s="759">
        <v>489.70644253496499</v>
      </c>
      <c r="D35" s="759">
        <v>150.27236862687261</v>
      </c>
      <c r="E35" s="759">
        <v>4.1738550280397844</v>
      </c>
      <c r="F35" s="567"/>
      <c r="G35" s="708">
        <v>0.69707739164112092</v>
      </c>
      <c r="H35" s="708">
        <v>1.9157371597025608</v>
      </c>
      <c r="I35" s="708">
        <v>0</v>
      </c>
      <c r="J35" s="708">
        <v>0</v>
      </c>
      <c r="K35" s="567"/>
      <c r="L35" s="708">
        <v>0</v>
      </c>
      <c r="M35" s="708">
        <v>0</v>
      </c>
      <c r="N35" s="759">
        <v>150.27236862687261</v>
      </c>
      <c r="O35" s="759">
        <v>4.1738550280397844</v>
      </c>
      <c r="P35" s="567"/>
      <c r="Q35" s="708">
        <v>0.69707739164112092</v>
      </c>
      <c r="R35" s="708">
        <v>1.9157371597025608</v>
      </c>
    </row>
    <row r="36" spans="1:18">
      <c r="A36" s="547">
        <v>24</v>
      </c>
      <c r="B36" s="563" t="s">
        <v>426</v>
      </c>
      <c r="C36" s="759">
        <v>71732.721148450888</v>
      </c>
      <c r="D36" s="759">
        <v>67703.478505368068</v>
      </c>
      <c r="E36" s="759">
        <v>0</v>
      </c>
      <c r="F36" s="708">
        <v>0</v>
      </c>
      <c r="G36" s="708">
        <v>0</v>
      </c>
      <c r="H36" s="709">
        <v>0</v>
      </c>
      <c r="I36" s="567"/>
      <c r="J36" s="567"/>
      <c r="K36" s="567"/>
      <c r="L36" s="567"/>
      <c r="M36" s="567"/>
      <c r="N36" s="759">
        <v>67703.478505368068</v>
      </c>
      <c r="O36" s="759">
        <v>0</v>
      </c>
      <c r="P36" s="709">
        <v>0</v>
      </c>
      <c r="Q36" s="709">
        <v>0</v>
      </c>
      <c r="R36" s="709">
        <v>0</v>
      </c>
    </row>
    <row r="37" spans="1:18" ht="26.4">
      <c r="A37" s="547">
        <v>25</v>
      </c>
      <c r="B37" s="565" t="s">
        <v>927</v>
      </c>
      <c r="C37" s="759">
        <v>68926.720464332568</v>
      </c>
      <c r="D37" s="759">
        <v>64897.477821249748</v>
      </c>
      <c r="E37" s="759">
        <v>0</v>
      </c>
      <c r="F37" s="708">
        <v>0</v>
      </c>
      <c r="G37" s="708">
        <v>0</v>
      </c>
      <c r="H37" s="709">
        <v>0</v>
      </c>
      <c r="I37" s="567"/>
      <c r="J37" s="567"/>
      <c r="K37" s="567"/>
      <c r="L37" s="567"/>
      <c r="M37" s="567"/>
      <c r="N37" s="759">
        <v>64897.477821249748</v>
      </c>
      <c r="O37" s="759">
        <v>0</v>
      </c>
      <c r="P37" s="709">
        <v>0</v>
      </c>
      <c r="Q37" s="709">
        <v>0</v>
      </c>
      <c r="R37" s="709">
        <v>0</v>
      </c>
    </row>
    <row r="38" spans="1:18">
      <c r="A38" s="547">
        <v>26</v>
      </c>
      <c r="B38" s="565" t="s">
        <v>928</v>
      </c>
      <c r="C38" s="759">
        <v>2654.7712008291778</v>
      </c>
      <c r="D38" s="759">
        <v>2654.7712008291778</v>
      </c>
      <c r="E38" s="759">
        <v>0</v>
      </c>
      <c r="F38" s="708">
        <v>0</v>
      </c>
      <c r="G38" s="708">
        <v>0</v>
      </c>
      <c r="H38" s="709">
        <v>0</v>
      </c>
      <c r="I38" s="567"/>
      <c r="J38" s="567"/>
      <c r="K38" s="567"/>
      <c r="L38" s="567"/>
      <c r="M38" s="567"/>
      <c r="N38" s="759">
        <v>2654.7712008291778</v>
      </c>
      <c r="O38" s="759">
        <v>0</v>
      </c>
      <c r="P38" s="709">
        <v>0</v>
      </c>
      <c r="Q38" s="709">
        <v>0</v>
      </c>
      <c r="R38" s="709">
        <v>0</v>
      </c>
    </row>
    <row r="39" spans="1:18">
      <c r="A39" s="547">
        <v>27</v>
      </c>
      <c r="B39" s="565" t="s">
        <v>929</v>
      </c>
      <c r="C39" s="759">
        <v>151.22948328913529</v>
      </c>
      <c r="D39" s="759">
        <v>151.22948328913529</v>
      </c>
      <c r="E39" s="759">
        <v>0</v>
      </c>
      <c r="F39" s="708">
        <v>0</v>
      </c>
      <c r="G39" s="708">
        <v>0</v>
      </c>
      <c r="H39" s="709">
        <v>0</v>
      </c>
      <c r="I39" s="567"/>
      <c r="J39" s="567"/>
      <c r="K39" s="567"/>
      <c r="L39" s="567"/>
      <c r="M39" s="567"/>
      <c r="N39" s="759">
        <v>151.22948328913529</v>
      </c>
      <c r="O39" s="759">
        <v>0</v>
      </c>
      <c r="P39" s="709">
        <v>0</v>
      </c>
      <c r="Q39" s="709">
        <v>0</v>
      </c>
      <c r="R39" s="709">
        <v>0</v>
      </c>
    </row>
    <row r="40" spans="1:18">
      <c r="A40" s="547">
        <v>28</v>
      </c>
      <c r="B40" s="570" t="s">
        <v>930</v>
      </c>
      <c r="C40" s="759">
        <v>1118.2670350958963</v>
      </c>
      <c r="D40" s="759">
        <v>1118.2670350958965</v>
      </c>
      <c r="E40" s="759">
        <v>0</v>
      </c>
      <c r="F40" s="708">
        <v>0</v>
      </c>
      <c r="G40" s="708">
        <v>0</v>
      </c>
      <c r="H40" s="709">
        <v>0</v>
      </c>
      <c r="I40" s="759">
        <v>0</v>
      </c>
      <c r="J40" s="759">
        <v>0</v>
      </c>
      <c r="K40" s="709">
        <v>0</v>
      </c>
      <c r="L40" s="709">
        <v>0</v>
      </c>
      <c r="M40" s="709">
        <v>0</v>
      </c>
      <c r="N40" s="759">
        <v>1118.2670350958965</v>
      </c>
      <c r="O40" s="759">
        <v>0</v>
      </c>
      <c r="P40" s="709">
        <v>0</v>
      </c>
      <c r="Q40" s="709">
        <v>0</v>
      </c>
      <c r="R40" s="709">
        <v>0</v>
      </c>
    </row>
    <row r="41" spans="1:18">
      <c r="A41" s="547">
        <v>29</v>
      </c>
      <c r="B41" s="569" t="s">
        <v>931</v>
      </c>
      <c r="C41" s="759">
        <v>347.01284355389595</v>
      </c>
      <c r="D41" s="759">
        <v>347.01284355389595</v>
      </c>
      <c r="E41" s="759">
        <v>0</v>
      </c>
      <c r="F41" s="709">
        <v>0</v>
      </c>
      <c r="G41" s="708">
        <v>0</v>
      </c>
      <c r="H41" s="709">
        <v>0</v>
      </c>
      <c r="I41" s="709">
        <v>0</v>
      </c>
      <c r="J41" s="709">
        <v>0</v>
      </c>
      <c r="K41" s="709">
        <v>0</v>
      </c>
      <c r="L41" s="709">
        <v>0</v>
      </c>
      <c r="M41" s="709">
        <v>0</v>
      </c>
      <c r="N41" s="759">
        <v>347.01284355389595</v>
      </c>
      <c r="O41" s="759">
        <v>0</v>
      </c>
      <c r="P41" s="709">
        <v>0</v>
      </c>
      <c r="Q41" s="709">
        <v>0</v>
      </c>
      <c r="R41" s="709">
        <v>0</v>
      </c>
    </row>
    <row r="42" spans="1:18">
      <c r="A42" s="547">
        <v>30</v>
      </c>
      <c r="B42" s="569" t="s">
        <v>932</v>
      </c>
      <c r="C42" s="708">
        <v>771.2541915420004</v>
      </c>
      <c r="D42" s="708">
        <v>771.25419154200051</v>
      </c>
      <c r="E42" s="708">
        <v>0</v>
      </c>
      <c r="F42" s="709">
        <v>0</v>
      </c>
      <c r="G42" s="708">
        <v>0</v>
      </c>
      <c r="H42" s="709">
        <v>0</v>
      </c>
      <c r="I42" s="709">
        <v>0</v>
      </c>
      <c r="J42" s="709">
        <v>0</v>
      </c>
      <c r="K42" s="709">
        <v>0</v>
      </c>
      <c r="L42" s="709">
        <v>0</v>
      </c>
      <c r="M42" s="709">
        <v>0</v>
      </c>
      <c r="N42" s="759">
        <v>771.25419154200051</v>
      </c>
      <c r="O42" s="759">
        <v>0</v>
      </c>
      <c r="P42" s="709">
        <v>0</v>
      </c>
      <c r="Q42" s="709">
        <v>0</v>
      </c>
      <c r="R42" s="709">
        <v>0</v>
      </c>
    </row>
    <row r="43" spans="1:18" ht="26.4">
      <c r="A43" s="547">
        <v>31</v>
      </c>
      <c r="B43" s="571" t="s">
        <v>933</v>
      </c>
      <c r="C43" s="708">
        <v>23.775258780000001</v>
      </c>
      <c r="D43" s="708">
        <v>23.775258780000001</v>
      </c>
      <c r="E43" s="708">
        <v>0</v>
      </c>
      <c r="F43" s="709">
        <v>0</v>
      </c>
      <c r="G43" s="708">
        <v>0</v>
      </c>
      <c r="H43" s="709">
        <v>0</v>
      </c>
      <c r="I43" s="709">
        <v>0</v>
      </c>
      <c r="J43" s="709">
        <v>0</v>
      </c>
      <c r="K43" s="709">
        <v>0</v>
      </c>
      <c r="L43" s="709">
        <v>0</v>
      </c>
      <c r="M43" s="709">
        <v>0</v>
      </c>
      <c r="N43" s="759">
        <v>23.775258780000001</v>
      </c>
      <c r="O43" s="759">
        <v>0</v>
      </c>
      <c r="P43" s="709">
        <v>0</v>
      </c>
      <c r="Q43" s="709">
        <v>0</v>
      </c>
      <c r="R43" s="709">
        <v>0</v>
      </c>
    </row>
    <row r="44" spans="1:18" s="29" customFormat="1">
      <c r="A44" s="547">
        <v>32</v>
      </c>
      <c r="B44" s="8" t="s">
        <v>934</v>
      </c>
      <c r="C44" s="759">
        <v>243499.31430537582</v>
      </c>
      <c r="D44" s="759">
        <v>78088.131166748499</v>
      </c>
      <c r="E44" s="759">
        <v>1861.641367116817</v>
      </c>
      <c r="F44" s="709">
        <v>114.50562975</v>
      </c>
      <c r="G44" s="709">
        <v>279.93524300881086</v>
      </c>
      <c r="H44" s="709">
        <v>800.94776622697418</v>
      </c>
      <c r="I44" s="759">
        <v>10.178863476399552</v>
      </c>
      <c r="J44" s="709">
        <v>7.9118241759836261</v>
      </c>
      <c r="K44" s="709">
        <v>0</v>
      </c>
      <c r="L44" s="709">
        <v>0</v>
      </c>
      <c r="M44" s="709">
        <v>6.9096129622059959</v>
      </c>
      <c r="N44" s="759">
        <v>78098.310030224893</v>
      </c>
      <c r="O44" s="759">
        <v>1869.5531912928006</v>
      </c>
      <c r="P44" s="709">
        <v>114.50562975</v>
      </c>
      <c r="Q44" s="709">
        <v>279.93524300881086</v>
      </c>
      <c r="R44" s="709">
        <v>807.85737918918016</v>
      </c>
    </row>
    <row r="45" spans="1:18" s="29" customFormat="1" ht="26.4" customHeight="1">
      <c r="A45" s="561"/>
      <c r="B45" s="1087" t="s">
        <v>935</v>
      </c>
      <c r="C45" s="1087"/>
      <c r="D45" s="1087"/>
      <c r="E45" s="1087"/>
      <c r="F45" s="1087"/>
      <c r="G45" s="1087"/>
      <c r="H45" s="1087"/>
      <c r="I45" s="1087"/>
      <c r="J45" s="1087"/>
      <c r="K45" s="1087"/>
      <c r="L45" s="1087"/>
      <c r="M45" s="1087"/>
      <c r="N45" s="1087"/>
      <c r="O45" s="1087"/>
      <c r="P45" s="1087"/>
      <c r="Q45" s="1087"/>
      <c r="R45" s="1088"/>
    </row>
    <row r="46" spans="1:18" ht="26.4">
      <c r="A46" s="16">
        <v>33</v>
      </c>
      <c r="B46" s="572" t="s">
        <v>936</v>
      </c>
      <c r="C46" s="710">
        <v>88642.768981434143</v>
      </c>
      <c r="D46" s="567"/>
      <c r="E46" s="567"/>
      <c r="F46" s="567"/>
      <c r="G46" s="567"/>
      <c r="H46" s="567"/>
      <c r="I46" s="567"/>
      <c r="J46" s="567"/>
      <c r="K46" s="567"/>
      <c r="L46" s="567"/>
      <c r="M46" s="567"/>
      <c r="N46" s="567"/>
      <c r="O46" s="567"/>
      <c r="P46" s="567"/>
      <c r="Q46" s="567"/>
      <c r="R46" s="567"/>
    </row>
    <row r="47" spans="1:18">
      <c r="A47" s="16">
        <v>34</v>
      </c>
      <c r="B47" s="566" t="s">
        <v>414</v>
      </c>
      <c r="C47" s="710">
        <v>85402.244818864085</v>
      </c>
      <c r="D47" s="567"/>
      <c r="E47" s="567"/>
      <c r="F47" s="567"/>
      <c r="G47" s="567"/>
      <c r="H47" s="567"/>
      <c r="I47" s="567"/>
      <c r="J47" s="567"/>
      <c r="K47" s="567"/>
      <c r="L47" s="567"/>
      <c r="M47" s="567"/>
      <c r="N47" s="567"/>
      <c r="O47" s="567"/>
      <c r="P47" s="567"/>
      <c r="Q47" s="567"/>
      <c r="R47" s="567"/>
    </row>
    <row r="48" spans="1:18">
      <c r="A48" s="16">
        <v>35</v>
      </c>
      <c r="B48" s="566" t="s">
        <v>725</v>
      </c>
      <c r="C48" s="710">
        <v>1958.6845638057223</v>
      </c>
      <c r="D48" s="567"/>
      <c r="E48" s="567"/>
      <c r="F48" s="567"/>
      <c r="G48" s="567"/>
      <c r="H48" s="567"/>
      <c r="I48" s="567"/>
      <c r="J48" s="567"/>
      <c r="K48" s="567"/>
      <c r="L48" s="567"/>
      <c r="M48" s="567"/>
      <c r="N48" s="567"/>
      <c r="O48" s="567"/>
      <c r="P48" s="567"/>
      <c r="Q48" s="567"/>
      <c r="R48" s="567"/>
    </row>
    <row r="49" spans="1:18">
      <c r="A49" s="16">
        <v>36</v>
      </c>
      <c r="B49" s="566" t="s">
        <v>724</v>
      </c>
      <c r="C49" s="710">
        <v>1281.839598764325</v>
      </c>
      <c r="D49" s="567"/>
      <c r="E49" s="567"/>
      <c r="F49" s="567"/>
      <c r="G49" s="567"/>
      <c r="H49" s="567"/>
      <c r="I49" s="567"/>
      <c r="J49" s="567"/>
      <c r="K49" s="567"/>
      <c r="L49" s="567"/>
      <c r="M49" s="567"/>
      <c r="N49" s="567"/>
      <c r="O49" s="567"/>
      <c r="P49" s="567"/>
      <c r="Q49" s="567"/>
      <c r="R49" s="567"/>
    </row>
    <row r="50" spans="1:18" ht="26.4">
      <c r="A50" s="16">
        <v>37</v>
      </c>
      <c r="B50" s="572" t="s">
        <v>937</v>
      </c>
      <c r="C50" s="710">
        <v>10775.808823419589</v>
      </c>
      <c r="D50" s="567"/>
      <c r="E50" s="567"/>
      <c r="F50" s="567"/>
      <c r="G50" s="567"/>
      <c r="H50" s="567"/>
      <c r="I50" s="567"/>
      <c r="J50" s="567"/>
      <c r="K50" s="567"/>
      <c r="L50" s="567"/>
      <c r="M50" s="567"/>
      <c r="N50" s="567"/>
      <c r="O50" s="567"/>
      <c r="P50" s="567"/>
      <c r="Q50" s="567"/>
      <c r="R50" s="567"/>
    </row>
    <row r="51" spans="1:18">
      <c r="A51" s="16">
        <v>38</v>
      </c>
      <c r="B51" s="566" t="s">
        <v>414</v>
      </c>
      <c r="C51" s="710">
        <v>8790.4232528560769</v>
      </c>
      <c r="D51" s="567"/>
      <c r="E51" s="567"/>
      <c r="F51" s="567"/>
      <c r="G51" s="567"/>
      <c r="H51" s="567"/>
      <c r="I51" s="567"/>
      <c r="J51" s="567"/>
      <c r="K51" s="567"/>
      <c r="L51" s="567"/>
      <c r="M51" s="567"/>
      <c r="N51" s="567"/>
      <c r="O51" s="567"/>
      <c r="P51" s="567"/>
      <c r="Q51" s="567"/>
      <c r="R51" s="567"/>
    </row>
    <row r="52" spans="1:18">
      <c r="A52" s="16">
        <v>39</v>
      </c>
      <c r="B52" s="566" t="s">
        <v>725</v>
      </c>
      <c r="C52" s="710">
        <v>1976.9554414282998</v>
      </c>
      <c r="D52" s="567"/>
      <c r="E52" s="567"/>
      <c r="F52" s="567"/>
      <c r="G52" s="567"/>
      <c r="H52" s="567"/>
      <c r="I52" s="567"/>
      <c r="J52" s="567"/>
      <c r="K52" s="567"/>
      <c r="L52" s="567"/>
      <c r="M52" s="567"/>
      <c r="N52" s="567"/>
      <c r="O52" s="567"/>
      <c r="P52" s="567"/>
      <c r="Q52" s="567"/>
      <c r="R52" s="567"/>
    </row>
    <row r="53" spans="1:18">
      <c r="A53" s="16">
        <v>40</v>
      </c>
      <c r="B53" s="566" t="s">
        <v>724</v>
      </c>
      <c r="C53" s="710">
        <v>8.4301291352137522</v>
      </c>
      <c r="D53" s="567"/>
      <c r="E53" s="567"/>
      <c r="F53" s="567"/>
      <c r="G53" s="567"/>
      <c r="H53" s="567"/>
      <c r="I53" s="567"/>
      <c r="J53" s="567"/>
      <c r="K53" s="567"/>
      <c r="L53" s="567"/>
      <c r="M53" s="567"/>
      <c r="N53" s="567"/>
      <c r="O53" s="567"/>
      <c r="P53" s="567"/>
      <c r="Q53" s="567"/>
      <c r="R53" s="567"/>
    </row>
    <row r="54" spans="1:18">
      <c r="A54" s="20">
        <v>41</v>
      </c>
      <c r="B54" s="524" t="s">
        <v>782</v>
      </c>
      <c r="C54" s="708">
        <v>168.01307428000001</v>
      </c>
      <c r="D54" s="567"/>
      <c r="E54" s="567"/>
      <c r="F54" s="567"/>
      <c r="G54" s="567"/>
      <c r="H54" s="567"/>
      <c r="I54" s="567"/>
      <c r="J54" s="567"/>
      <c r="K54" s="567"/>
      <c r="L54" s="567"/>
      <c r="M54" s="567"/>
      <c r="N54" s="567"/>
      <c r="O54" s="567"/>
      <c r="P54" s="567"/>
      <c r="Q54" s="567"/>
      <c r="R54" s="567"/>
    </row>
    <row r="55" spans="1:18">
      <c r="A55" s="20">
        <v>42</v>
      </c>
      <c r="B55" s="524" t="s">
        <v>938</v>
      </c>
      <c r="C55" s="708">
        <v>2309.7965245500004</v>
      </c>
      <c r="D55" s="567"/>
      <c r="E55" s="567"/>
      <c r="F55" s="567"/>
      <c r="G55" s="567"/>
      <c r="H55" s="567"/>
      <c r="I55" s="567"/>
      <c r="J55" s="567"/>
      <c r="K55" s="567"/>
      <c r="L55" s="567"/>
      <c r="M55" s="567"/>
      <c r="N55" s="567"/>
      <c r="O55" s="567"/>
      <c r="P55" s="567"/>
      <c r="Q55" s="567"/>
      <c r="R55" s="567"/>
    </row>
    <row r="56" spans="1:18">
      <c r="A56" s="20">
        <v>43</v>
      </c>
      <c r="B56" s="524" t="s">
        <v>939</v>
      </c>
      <c r="C56" s="708">
        <v>2970.0777561899999</v>
      </c>
      <c r="D56" s="567"/>
      <c r="E56" s="567"/>
      <c r="F56" s="567"/>
      <c r="G56" s="567"/>
      <c r="H56" s="567"/>
      <c r="I56" s="567"/>
      <c r="J56" s="567"/>
      <c r="K56" s="567"/>
      <c r="L56" s="567"/>
      <c r="M56" s="567"/>
      <c r="N56" s="567"/>
      <c r="O56" s="567"/>
      <c r="P56" s="567"/>
      <c r="Q56" s="567"/>
      <c r="R56" s="567"/>
    </row>
    <row r="57" spans="1:18">
      <c r="A57" s="20">
        <v>44</v>
      </c>
      <c r="B57" s="524" t="s">
        <v>940</v>
      </c>
      <c r="C57" s="708">
        <v>35571.046142701627</v>
      </c>
      <c r="D57" s="567"/>
      <c r="E57" s="567"/>
      <c r="F57" s="567"/>
      <c r="G57" s="567"/>
      <c r="H57" s="567"/>
      <c r="I57" s="567"/>
      <c r="J57" s="567"/>
      <c r="K57" s="567"/>
      <c r="L57" s="567"/>
      <c r="M57" s="567"/>
      <c r="N57" s="567"/>
      <c r="O57" s="567"/>
      <c r="P57" s="567"/>
      <c r="Q57" s="567"/>
      <c r="R57" s="567"/>
    </row>
    <row r="58" spans="1:18">
      <c r="A58" s="20">
        <v>45</v>
      </c>
      <c r="B58" s="8" t="s">
        <v>941</v>
      </c>
      <c r="C58" s="708">
        <v>140437.51130257535</v>
      </c>
      <c r="D58" s="567"/>
      <c r="E58" s="567"/>
      <c r="F58" s="567"/>
      <c r="G58" s="567"/>
      <c r="H58" s="567"/>
      <c r="I58" s="567"/>
      <c r="J58" s="567"/>
      <c r="K58" s="567"/>
      <c r="L58" s="567"/>
      <c r="M58" s="567"/>
      <c r="N58" s="567"/>
      <c r="O58" s="567"/>
      <c r="P58" s="567"/>
      <c r="Q58" s="567"/>
      <c r="R58" s="567"/>
    </row>
    <row r="59" spans="1:18" s="29" customFormat="1" ht="26.4" customHeight="1">
      <c r="A59" s="573"/>
      <c r="B59" s="1087" t="s">
        <v>1372</v>
      </c>
      <c r="C59" s="1087"/>
      <c r="D59" s="1087"/>
      <c r="E59" s="1087"/>
      <c r="F59" s="1087"/>
      <c r="G59" s="1087"/>
      <c r="H59" s="1087"/>
      <c r="I59" s="1087"/>
      <c r="J59" s="1087"/>
      <c r="K59" s="1087"/>
      <c r="L59" s="1087"/>
      <c r="M59" s="1087"/>
      <c r="N59" s="1087"/>
      <c r="O59" s="1087"/>
      <c r="P59" s="1087"/>
      <c r="Q59" s="1087"/>
      <c r="R59" s="1088"/>
    </row>
    <row r="60" spans="1:18">
      <c r="A60" s="20">
        <v>46</v>
      </c>
      <c r="B60" s="524" t="s">
        <v>942</v>
      </c>
      <c r="C60" s="708">
        <v>49444.406151704105</v>
      </c>
      <c r="D60" s="567"/>
      <c r="E60" s="567"/>
      <c r="F60" s="567"/>
      <c r="G60" s="567"/>
      <c r="H60" s="567"/>
      <c r="I60" s="567"/>
      <c r="J60" s="567"/>
      <c r="K60" s="567"/>
      <c r="L60" s="567"/>
      <c r="M60" s="567"/>
      <c r="N60" s="567"/>
      <c r="O60" s="567"/>
      <c r="P60" s="567"/>
      <c r="Q60" s="567"/>
      <c r="R60" s="567"/>
    </row>
    <row r="61" spans="1:18">
      <c r="A61" s="20">
        <v>47</v>
      </c>
      <c r="B61" s="524" t="s">
        <v>943</v>
      </c>
      <c r="C61" s="708">
        <v>47867.27126904</v>
      </c>
      <c r="D61" s="567"/>
      <c r="E61" s="567"/>
      <c r="F61" s="567"/>
      <c r="G61" s="567"/>
      <c r="H61" s="567"/>
      <c r="I61" s="567"/>
      <c r="J61" s="567"/>
      <c r="K61" s="567"/>
      <c r="L61" s="567"/>
      <c r="M61" s="567"/>
      <c r="N61" s="567"/>
      <c r="O61" s="567"/>
      <c r="P61" s="567"/>
      <c r="Q61" s="567"/>
      <c r="R61" s="567"/>
    </row>
    <row r="62" spans="1:18">
      <c r="A62" s="20">
        <v>48</v>
      </c>
      <c r="B62" s="524" t="s">
        <v>944</v>
      </c>
      <c r="C62" s="708">
        <v>7525.222940659999</v>
      </c>
      <c r="D62" s="567"/>
      <c r="E62" s="567"/>
      <c r="F62" s="567"/>
      <c r="G62" s="567"/>
      <c r="H62" s="567"/>
      <c r="I62" s="567"/>
      <c r="J62" s="567"/>
      <c r="K62" s="567"/>
      <c r="L62" s="567"/>
      <c r="M62" s="567"/>
      <c r="N62" s="567"/>
      <c r="O62" s="567"/>
      <c r="P62" s="567"/>
      <c r="Q62" s="567"/>
      <c r="R62" s="567"/>
    </row>
    <row r="63" spans="1:18" ht="38.25" customHeight="1">
      <c r="A63" s="20">
        <v>49</v>
      </c>
      <c r="B63" s="22" t="s">
        <v>945</v>
      </c>
      <c r="C63" s="708">
        <v>104836.9003614041</v>
      </c>
      <c r="D63" s="567"/>
      <c r="E63" s="567"/>
      <c r="F63" s="567"/>
      <c r="G63" s="567"/>
      <c r="H63" s="567"/>
      <c r="I63" s="567"/>
      <c r="J63" s="567"/>
      <c r="K63" s="567"/>
      <c r="L63" s="567"/>
      <c r="M63" s="567"/>
      <c r="N63" s="567"/>
      <c r="O63" s="567"/>
      <c r="P63" s="567"/>
      <c r="Q63" s="567"/>
      <c r="R63" s="567"/>
    </row>
    <row r="64" spans="1:18" s="29" customFormat="1">
      <c r="A64" s="20">
        <v>50</v>
      </c>
      <c r="B64" s="8" t="s">
        <v>946</v>
      </c>
      <c r="C64" s="709">
        <v>348336.21466677991</v>
      </c>
      <c r="D64" s="567"/>
      <c r="E64" s="567"/>
      <c r="F64" s="567"/>
      <c r="G64" s="567"/>
      <c r="H64" s="567"/>
      <c r="I64" s="567"/>
      <c r="J64" s="567"/>
      <c r="K64" s="567"/>
      <c r="L64" s="567"/>
      <c r="M64" s="567"/>
      <c r="N64" s="567"/>
      <c r="O64" s="567"/>
      <c r="P64" s="567"/>
      <c r="Q64" s="567"/>
      <c r="R64" s="567"/>
    </row>
    <row r="65" spans="1:1">
      <c r="A65" s="557"/>
    </row>
    <row r="66" spans="1:1">
      <c r="A66" s="557"/>
    </row>
    <row r="67" spans="1:1">
      <c r="A67" s="557"/>
    </row>
    <row r="68" spans="1:1">
      <c r="A68" s="557"/>
    </row>
    <row r="69" spans="1:1">
      <c r="A69" s="557"/>
    </row>
    <row r="70" spans="1:1">
      <c r="A70" s="557"/>
    </row>
    <row r="71" spans="1:1">
      <c r="A71" s="557"/>
    </row>
    <row r="72" spans="1:1">
      <c r="A72" s="557"/>
    </row>
    <row r="73" spans="1:1">
      <c r="A73" s="557"/>
    </row>
    <row r="74" spans="1:1">
      <c r="A74" s="557"/>
    </row>
    <row r="75" spans="1:1">
      <c r="A75" s="557"/>
    </row>
    <row r="76" spans="1:1">
      <c r="A76" s="557"/>
    </row>
    <row r="77" spans="1:1">
      <c r="A77" s="557"/>
    </row>
    <row r="78" spans="1:1">
      <c r="A78" s="557"/>
    </row>
    <row r="79" spans="1:1">
      <c r="A79" s="557"/>
    </row>
    <row r="80" spans="1:1">
      <c r="A80" s="557"/>
    </row>
    <row r="81" spans="1:1">
      <c r="A81" s="557"/>
    </row>
    <row r="82" spans="1:1">
      <c r="A82" s="557"/>
    </row>
    <row r="83" spans="1:1">
      <c r="A83" s="557"/>
    </row>
    <row r="84" spans="1:1">
      <c r="A84" s="557"/>
    </row>
    <row r="85" spans="1:1">
      <c r="A85" s="557"/>
    </row>
    <row r="86" spans="1:1">
      <c r="A86" s="557"/>
    </row>
    <row r="87" spans="1:1">
      <c r="A87" s="557"/>
    </row>
    <row r="88" spans="1:1">
      <c r="A88" s="557"/>
    </row>
    <row r="89" spans="1:1">
      <c r="A89" s="557"/>
    </row>
    <row r="90" spans="1:1">
      <c r="A90" s="557"/>
    </row>
    <row r="91" spans="1:1">
      <c r="A91" s="557"/>
    </row>
    <row r="92" spans="1:1">
      <c r="A92" s="557"/>
    </row>
    <row r="93" spans="1:1">
      <c r="A93" s="557"/>
    </row>
    <row r="94" spans="1:1">
      <c r="A94" s="557"/>
    </row>
    <row r="95" spans="1:1">
      <c r="A95" s="557"/>
    </row>
    <row r="96" spans="1:1">
      <c r="A96" s="557"/>
    </row>
    <row r="97" spans="1:1">
      <c r="A97" s="557"/>
    </row>
    <row r="98" spans="1:1">
      <c r="A98" s="557"/>
    </row>
    <row r="99" spans="1:1">
      <c r="A99" s="557"/>
    </row>
    <row r="100" spans="1:1">
      <c r="A100" s="557"/>
    </row>
    <row r="101" spans="1:1">
      <c r="A101" s="557"/>
    </row>
    <row r="102" spans="1:1">
      <c r="A102" s="557"/>
    </row>
    <row r="103" spans="1:1">
      <c r="A103" s="557"/>
    </row>
    <row r="104" spans="1:1">
      <c r="A104" s="557"/>
    </row>
    <row r="105" spans="1:1">
      <c r="A105" s="557"/>
    </row>
    <row r="106" spans="1:1">
      <c r="A106" s="557"/>
    </row>
    <row r="107" spans="1:1">
      <c r="A107" s="557"/>
    </row>
    <row r="108" spans="1:1">
      <c r="A108" s="557"/>
    </row>
    <row r="109" spans="1:1">
      <c r="A109" s="557"/>
    </row>
    <row r="110" spans="1:1">
      <c r="A110" s="557"/>
    </row>
    <row r="111" spans="1:1">
      <c r="A111" s="557"/>
    </row>
    <row r="112" spans="1:1">
      <c r="A112" s="557"/>
    </row>
    <row r="113" spans="1:1">
      <c r="A113" s="557"/>
    </row>
    <row r="114" spans="1:1">
      <c r="A114" s="557"/>
    </row>
    <row r="115" spans="1:1">
      <c r="A115" s="557"/>
    </row>
    <row r="116" spans="1:1">
      <c r="A116" s="557"/>
    </row>
    <row r="117" spans="1:1">
      <c r="A117" s="557"/>
    </row>
    <row r="118" spans="1:1">
      <c r="A118" s="557"/>
    </row>
    <row r="119" spans="1:1">
      <c r="A119" s="557"/>
    </row>
    <row r="120" spans="1:1">
      <c r="A120" s="557"/>
    </row>
    <row r="121" spans="1:1">
      <c r="A121" s="557"/>
    </row>
    <row r="122" spans="1:1">
      <c r="A122" s="557"/>
    </row>
    <row r="123" spans="1:1">
      <c r="A123" s="557"/>
    </row>
    <row r="124" spans="1:1">
      <c r="A124" s="557"/>
    </row>
    <row r="125" spans="1:1">
      <c r="A125" s="557"/>
    </row>
    <row r="126" spans="1:1">
      <c r="A126" s="557"/>
    </row>
    <row r="127" spans="1:1">
      <c r="A127" s="557"/>
    </row>
    <row r="128" spans="1:1">
      <c r="A128" s="557"/>
    </row>
    <row r="129" spans="1:1">
      <c r="A129" s="557"/>
    </row>
    <row r="130" spans="1:1">
      <c r="A130" s="557"/>
    </row>
    <row r="131" spans="1:1">
      <c r="A131" s="557"/>
    </row>
    <row r="132" spans="1:1">
      <c r="A132" s="557"/>
    </row>
    <row r="133" spans="1:1">
      <c r="A133" s="557"/>
    </row>
    <row r="134" spans="1:1">
      <c r="A134" s="557"/>
    </row>
    <row r="135" spans="1:1">
      <c r="A135" s="557"/>
    </row>
    <row r="136" spans="1:1">
      <c r="A136" s="557"/>
    </row>
    <row r="137" spans="1:1">
      <c r="A137" s="557"/>
    </row>
    <row r="138" spans="1:1">
      <c r="A138" s="557"/>
    </row>
    <row r="139" spans="1:1">
      <c r="A139" s="557"/>
    </row>
    <row r="140" spans="1:1">
      <c r="A140" s="557"/>
    </row>
    <row r="141" spans="1:1">
      <c r="A141" s="557"/>
    </row>
    <row r="142" spans="1:1">
      <c r="A142" s="557"/>
    </row>
    <row r="143" spans="1:1">
      <c r="A143" s="557"/>
    </row>
    <row r="144" spans="1:1">
      <c r="A144" s="557"/>
    </row>
    <row r="145" spans="1:1">
      <c r="A145" s="557"/>
    </row>
    <row r="146" spans="1:1">
      <c r="A146" s="557"/>
    </row>
    <row r="147" spans="1:1">
      <c r="A147" s="557"/>
    </row>
    <row r="148" spans="1:1">
      <c r="A148" s="557"/>
    </row>
    <row r="149" spans="1:1">
      <c r="A149" s="557"/>
    </row>
    <row r="150" spans="1:1">
      <c r="A150" s="557"/>
    </row>
    <row r="151" spans="1:1">
      <c r="A151" s="557"/>
    </row>
    <row r="152" spans="1:1">
      <c r="A152" s="557"/>
    </row>
    <row r="153" spans="1:1">
      <c r="A153" s="557"/>
    </row>
    <row r="154" spans="1:1">
      <c r="A154" s="557"/>
    </row>
    <row r="155" spans="1:1">
      <c r="A155" s="557"/>
    </row>
    <row r="156" spans="1:1">
      <c r="A156" s="557"/>
    </row>
    <row r="157" spans="1:1">
      <c r="A157" s="557"/>
    </row>
    <row r="158" spans="1:1">
      <c r="A158" s="557"/>
    </row>
    <row r="159" spans="1:1">
      <c r="A159" s="557"/>
    </row>
    <row r="160" spans="1:1">
      <c r="A160" s="557"/>
    </row>
    <row r="161" spans="1:1">
      <c r="A161" s="557"/>
    </row>
    <row r="162" spans="1:1">
      <c r="A162" s="557"/>
    </row>
    <row r="163" spans="1:1">
      <c r="A163" s="557"/>
    </row>
    <row r="164" spans="1:1">
      <c r="A164" s="557"/>
    </row>
    <row r="165" spans="1:1">
      <c r="A165" s="557"/>
    </row>
    <row r="166" spans="1:1">
      <c r="A166" s="557"/>
    </row>
    <row r="167" spans="1:1">
      <c r="A167" s="557"/>
    </row>
    <row r="168" spans="1:1">
      <c r="A168" s="557"/>
    </row>
    <row r="169" spans="1:1">
      <c r="A169" s="557"/>
    </row>
    <row r="170" spans="1:1">
      <c r="A170" s="557"/>
    </row>
    <row r="171" spans="1:1">
      <c r="A171" s="557"/>
    </row>
    <row r="172" spans="1:1">
      <c r="A172" s="557"/>
    </row>
    <row r="173" spans="1:1">
      <c r="A173" s="557"/>
    </row>
    <row r="174" spans="1:1">
      <c r="A174" s="557"/>
    </row>
    <row r="175" spans="1:1">
      <c r="A175" s="557"/>
    </row>
    <row r="176" spans="1:1">
      <c r="A176" s="557"/>
    </row>
    <row r="177" spans="1:1">
      <c r="A177" s="557"/>
    </row>
    <row r="178" spans="1:1">
      <c r="A178" s="557"/>
    </row>
    <row r="179" spans="1:1">
      <c r="A179" s="557"/>
    </row>
    <row r="180" spans="1:1">
      <c r="A180" s="557"/>
    </row>
    <row r="181" spans="1:1">
      <c r="A181" s="557"/>
    </row>
    <row r="182" spans="1:1">
      <c r="A182" s="557"/>
    </row>
    <row r="183" spans="1:1">
      <c r="A183" s="557"/>
    </row>
    <row r="184" spans="1:1">
      <c r="A184" s="557"/>
    </row>
    <row r="185" spans="1:1">
      <c r="A185" s="557"/>
    </row>
    <row r="186" spans="1:1">
      <c r="A186" s="557"/>
    </row>
    <row r="187" spans="1:1">
      <c r="A187" s="557"/>
    </row>
    <row r="188" spans="1:1">
      <c r="A188" s="557"/>
    </row>
    <row r="189" spans="1:1">
      <c r="A189" s="557"/>
    </row>
    <row r="190" spans="1:1">
      <c r="A190" s="557"/>
    </row>
    <row r="191" spans="1:1">
      <c r="A191" s="557"/>
    </row>
    <row r="192" spans="1:1">
      <c r="A192" s="557"/>
    </row>
    <row r="193" spans="1:1">
      <c r="A193" s="557"/>
    </row>
    <row r="194" spans="1:1">
      <c r="A194" s="557"/>
    </row>
    <row r="195" spans="1:1">
      <c r="A195" s="557"/>
    </row>
    <row r="196" spans="1:1">
      <c r="A196" s="557"/>
    </row>
    <row r="197" spans="1:1">
      <c r="A197" s="557"/>
    </row>
    <row r="198" spans="1:1">
      <c r="A198" s="557"/>
    </row>
    <row r="199" spans="1:1">
      <c r="A199" s="557"/>
    </row>
    <row r="200" spans="1:1">
      <c r="A200" s="557"/>
    </row>
    <row r="201" spans="1:1">
      <c r="A201" s="557"/>
    </row>
    <row r="202" spans="1:1">
      <c r="A202" s="557"/>
    </row>
    <row r="203" spans="1:1">
      <c r="A203" s="557"/>
    </row>
    <row r="204" spans="1:1">
      <c r="A204" s="557"/>
    </row>
    <row r="205" spans="1:1">
      <c r="A205" s="557"/>
    </row>
    <row r="206" spans="1:1">
      <c r="A206" s="557"/>
    </row>
    <row r="207" spans="1:1">
      <c r="A207" s="557"/>
    </row>
    <row r="208" spans="1:1">
      <c r="A208" s="557"/>
    </row>
    <row r="209" spans="1:1">
      <c r="A209" s="557"/>
    </row>
    <row r="210" spans="1:1">
      <c r="A210" s="557"/>
    </row>
    <row r="211" spans="1:1">
      <c r="A211" s="557"/>
    </row>
    <row r="212" spans="1:1">
      <c r="A212" s="557"/>
    </row>
    <row r="213" spans="1:1">
      <c r="A213" s="557"/>
    </row>
    <row r="214" spans="1:1">
      <c r="A214" s="557"/>
    </row>
    <row r="215" spans="1:1">
      <c r="A215" s="557"/>
    </row>
    <row r="216" spans="1:1">
      <c r="A216" s="557"/>
    </row>
    <row r="217" spans="1:1">
      <c r="A217" s="557"/>
    </row>
    <row r="218" spans="1:1">
      <c r="A218" s="557"/>
    </row>
    <row r="219" spans="1:1">
      <c r="A219" s="557"/>
    </row>
    <row r="220" spans="1:1">
      <c r="A220" s="557"/>
    </row>
    <row r="221" spans="1:1">
      <c r="A221" s="557"/>
    </row>
    <row r="222" spans="1:1">
      <c r="A222" s="557"/>
    </row>
    <row r="223" spans="1:1">
      <c r="A223" s="557"/>
    </row>
    <row r="224" spans="1:1">
      <c r="A224" s="557"/>
    </row>
    <row r="225" spans="1:1">
      <c r="A225" s="557"/>
    </row>
    <row r="226" spans="1:1">
      <c r="A226" s="557"/>
    </row>
    <row r="227" spans="1:1">
      <c r="A227" s="557"/>
    </row>
    <row r="228" spans="1:1">
      <c r="A228" s="557"/>
    </row>
    <row r="229" spans="1:1">
      <c r="A229" s="557"/>
    </row>
    <row r="230" spans="1:1">
      <c r="A230" s="557"/>
    </row>
    <row r="231" spans="1:1">
      <c r="A231" s="557"/>
    </row>
    <row r="232" spans="1:1">
      <c r="A232" s="557"/>
    </row>
    <row r="233" spans="1:1">
      <c r="A233" s="557"/>
    </row>
    <row r="234" spans="1:1">
      <c r="A234" s="557"/>
    </row>
    <row r="235" spans="1:1">
      <c r="A235" s="557"/>
    </row>
    <row r="236" spans="1:1">
      <c r="A236" s="557"/>
    </row>
    <row r="237" spans="1:1">
      <c r="A237" s="557"/>
    </row>
    <row r="238" spans="1:1">
      <c r="A238" s="557"/>
    </row>
    <row r="239" spans="1:1">
      <c r="A239" s="557"/>
    </row>
    <row r="240" spans="1:1">
      <c r="A240" s="557"/>
    </row>
    <row r="241" spans="1:1">
      <c r="A241" s="557"/>
    </row>
    <row r="242" spans="1:1">
      <c r="A242" s="557"/>
    </row>
    <row r="243" spans="1:1">
      <c r="A243" s="557"/>
    </row>
    <row r="244" spans="1:1">
      <c r="A244" s="557"/>
    </row>
    <row r="245" spans="1:1">
      <c r="A245" s="557"/>
    </row>
    <row r="246" spans="1:1">
      <c r="A246" s="557"/>
    </row>
    <row r="247" spans="1:1">
      <c r="A247" s="557"/>
    </row>
    <row r="248" spans="1:1">
      <c r="A248" s="557"/>
    </row>
    <row r="249" spans="1:1">
      <c r="A249" s="557"/>
    </row>
    <row r="250" spans="1:1">
      <c r="A250" s="557"/>
    </row>
    <row r="251" spans="1:1">
      <c r="A251" s="557"/>
    </row>
    <row r="252" spans="1:1">
      <c r="A252" s="557"/>
    </row>
    <row r="253" spans="1:1">
      <c r="A253" s="557"/>
    </row>
    <row r="254" spans="1:1">
      <c r="A254" s="557"/>
    </row>
    <row r="255" spans="1:1">
      <c r="A255" s="557"/>
    </row>
    <row r="256" spans="1:1">
      <c r="A256" s="557"/>
    </row>
    <row r="257" spans="1:1">
      <c r="A257" s="557"/>
    </row>
    <row r="258" spans="1:1">
      <c r="A258" s="557"/>
    </row>
    <row r="259" spans="1:1">
      <c r="A259" s="557"/>
    </row>
    <row r="260" spans="1:1">
      <c r="A260" s="557"/>
    </row>
    <row r="261" spans="1:1">
      <c r="A261" s="557"/>
    </row>
    <row r="262" spans="1:1">
      <c r="A262" s="557"/>
    </row>
    <row r="263" spans="1:1">
      <c r="A263" s="557"/>
    </row>
    <row r="264" spans="1:1">
      <c r="A264" s="557"/>
    </row>
    <row r="265" spans="1:1">
      <c r="A265" s="557"/>
    </row>
    <row r="266" spans="1:1">
      <c r="A266" s="557"/>
    </row>
    <row r="267" spans="1:1">
      <c r="A267" s="557"/>
    </row>
    <row r="268" spans="1:1">
      <c r="A268" s="557"/>
    </row>
    <row r="269" spans="1:1">
      <c r="A269" s="557"/>
    </row>
    <row r="270" spans="1:1">
      <c r="A270" s="557"/>
    </row>
    <row r="271" spans="1:1">
      <c r="A271" s="557"/>
    </row>
    <row r="272" spans="1:1">
      <c r="A272" s="557"/>
    </row>
    <row r="273" spans="1:1">
      <c r="A273" s="557"/>
    </row>
    <row r="274" spans="1:1">
      <c r="A274" s="557"/>
    </row>
    <row r="275" spans="1:1">
      <c r="A275" s="557"/>
    </row>
    <row r="276" spans="1:1">
      <c r="A276" s="557"/>
    </row>
    <row r="277" spans="1:1">
      <c r="A277" s="557"/>
    </row>
    <row r="278" spans="1:1">
      <c r="A278" s="557"/>
    </row>
    <row r="279" spans="1:1">
      <c r="A279" s="557"/>
    </row>
    <row r="280" spans="1:1">
      <c r="A280" s="557"/>
    </row>
    <row r="281" spans="1:1">
      <c r="A281" s="557"/>
    </row>
    <row r="282" spans="1:1">
      <c r="A282" s="557"/>
    </row>
    <row r="283" spans="1:1">
      <c r="A283" s="557"/>
    </row>
    <row r="284" spans="1:1">
      <c r="A284" s="557"/>
    </row>
    <row r="285" spans="1:1">
      <c r="A285" s="557"/>
    </row>
    <row r="286" spans="1:1">
      <c r="A286" s="557"/>
    </row>
    <row r="287" spans="1:1">
      <c r="A287" s="557"/>
    </row>
    <row r="288" spans="1:1">
      <c r="A288" s="557"/>
    </row>
    <row r="289" spans="1:1">
      <c r="A289" s="557"/>
    </row>
    <row r="290" spans="1:1">
      <c r="A290" s="557"/>
    </row>
    <row r="291" spans="1:1">
      <c r="A291" s="557"/>
    </row>
    <row r="292" spans="1:1">
      <c r="A292" s="557"/>
    </row>
    <row r="293" spans="1:1">
      <c r="A293" s="557"/>
    </row>
    <row r="294" spans="1:1">
      <c r="A294" s="557"/>
    </row>
    <row r="295" spans="1:1">
      <c r="A295" s="557"/>
    </row>
    <row r="296" spans="1:1">
      <c r="A296" s="557"/>
    </row>
    <row r="297" spans="1:1">
      <c r="A297" s="557"/>
    </row>
    <row r="298" spans="1:1">
      <c r="A298" s="557"/>
    </row>
    <row r="299" spans="1:1">
      <c r="A299" s="557"/>
    </row>
    <row r="300" spans="1:1">
      <c r="A300" s="557"/>
    </row>
    <row r="301" spans="1:1">
      <c r="A301" s="557"/>
    </row>
    <row r="302" spans="1:1">
      <c r="A302" s="557"/>
    </row>
    <row r="303" spans="1:1">
      <c r="A303" s="557"/>
    </row>
    <row r="304" spans="1:1">
      <c r="A304" s="557"/>
    </row>
    <row r="305" spans="1:1">
      <c r="A305" s="557"/>
    </row>
    <row r="306" spans="1:1">
      <c r="A306" s="557"/>
    </row>
    <row r="307" spans="1:1">
      <c r="A307" s="557"/>
    </row>
    <row r="308" spans="1:1">
      <c r="A308" s="557"/>
    </row>
    <row r="309" spans="1:1">
      <c r="A309" s="557"/>
    </row>
    <row r="310" spans="1:1">
      <c r="A310" s="557"/>
    </row>
    <row r="311" spans="1:1">
      <c r="A311" s="557"/>
    </row>
  </sheetData>
  <mergeCells count="14">
    <mergeCell ref="B12:R12"/>
    <mergeCell ref="B45:R45"/>
    <mergeCell ref="B59:R59"/>
    <mergeCell ref="J10:M10"/>
    <mergeCell ref="O10:R10"/>
    <mergeCell ref="C7:R7"/>
    <mergeCell ref="C8:C11"/>
    <mergeCell ref="D8:H8"/>
    <mergeCell ref="I8:M8"/>
    <mergeCell ref="N8:R8"/>
    <mergeCell ref="D9:H9"/>
    <mergeCell ref="I9:M9"/>
    <mergeCell ref="N9:R9"/>
    <mergeCell ref="E10:H10"/>
  </mergeCells>
  <hyperlinks>
    <hyperlink ref="A1" location="Index!B5" display="&lt;- back" xr:uid="{1BB22402-8DCD-4B56-9031-EC4B6B312DCE}"/>
  </hyperlink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849D-83A8-46BA-88F4-B22108769396}">
  <dimension ref="A1:AI94"/>
  <sheetViews>
    <sheetView zoomScale="80" zoomScaleNormal="80" workbookViewId="0"/>
  </sheetViews>
  <sheetFormatPr defaultColWidth="8.88671875" defaultRowHeight="13.2"/>
  <cols>
    <col min="1" max="1" width="6.6640625" style="528" customWidth="1"/>
    <col min="2" max="2" width="64.44140625" style="527" customWidth="1"/>
    <col min="3" max="3" width="8.88671875" style="527"/>
    <col min="4" max="4" width="11.33203125" style="527" customWidth="1"/>
    <col min="5" max="7" width="12.6640625" style="527" customWidth="1"/>
    <col min="8" max="8" width="8.88671875" style="527"/>
    <col min="9" max="9" width="9.6640625" style="527" customWidth="1"/>
    <col min="10" max="10" width="12.6640625" style="527" bestFit="1" customWidth="1"/>
    <col min="11" max="12" width="12.6640625" style="527" customWidth="1"/>
    <col min="13" max="13" width="8.88671875" style="527"/>
    <col min="14" max="14" width="11" style="527" customWidth="1"/>
    <col min="15" max="15" width="12.6640625" style="527" bestFit="1" customWidth="1"/>
    <col min="16" max="17" width="12.6640625" style="527" customWidth="1"/>
    <col min="18" max="18" width="13.88671875" style="527" bestFit="1" customWidth="1"/>
    <col min="19" max="19" width="8.88671875" style="527"/>
    <col min="20" max="20" width="11.33203125" style="527" customWidth="1"/>
    <col min="21" max="21" width="12" style="527" bestFit="1" customWidth="1"/>
    <col min="22" max="22" width="13.6640625" style="527" customWidth="1"/>
    <col min="23" max="23" width="12" style="527" customWidth="1"/>
    <col min="24" max="24" width="8.88671875" style="527"/>
    <col min="25" max="25" width="9.6640625" style="527" customWidth="1"/>
    <col min="26" max="26" width="13.109375" style="527" customWidth="1"/>
    <col min="27" max="27" width="14.44140625" style="527" customWidth="1"/>
    <col min="28" max="28" width="12" style="527" customWidth="1"/>
    <col min="29" max="29" width="8.88671875" style="527"/>
    <col min="30" max="30" width="11" style="527" customWidth="1"/>
    <col min="31" max="31" width="12.5546875" style="527" bestFit="1" customWidth="1"/>
    <col min="32" max="32" width="13" style="527" bestFit="1" customWidth="1"/>
    <col min="33" max="33" width="12" style="527" customWidth="1"/>
    <col min="34" max="34" width="15.6640625" style="527" bestFit="1" customWidth="1"/>
    <col min="35" max="35" width="11.33203125" style="527" customWidth="1"/>
    <col min="36" max="16384" width="8.88671875" style="527"/>
  </cols>
  <sheetData>
    <row r="1" spans="1:35">
      <c r="A1" s="38" t="s">
        <v>991</v>
      </c>
    </row>
    <row r="3" spans="1:35" ht="17.399999999999999">
      <c r="A3" s="83" t="s">
        <v>790</v>
      </c>
    </row>
    <row r="5" spans="1:35">
      <c r="M5" s="1090"/>
      <c r="N5" s="1090"/>
      <c r="O5" s="1090"/>
      <c r="P5" s="1090"/>
      <c r="Q5" s="1090"/>
      <c r="R5" s="1090"/>
      <c r="AC5" s="1090" t="s">
        <v>1509</v>
      </c>
      <c r="AD5" s="1090"/>
      <c r="AE5" s="1090"/>
      <c r="AF5" s="1090"/>
      <c r="AG5" s="1090"/>
      <c r="AH5" s="1090"/>
    </row>
    <row r="6" spans="1:35" s="528" customFormat="1">
      <c r="A6" s="756"/>
      <c r="B6" s="757"/>
      <c r="C6" s="30" t="s">
        <v>58</v>
      </c>
      <c r="D6" s="385" t="s">
        <v>57</v>
      </c>
      <c r="E6" s="385" t="s">
        <v>56</v>
      </c>
      <c r="F6" s="385" t="s">
        <v>59</v>
      </c>
      <c r="G6" s="385" t="s">
        <v>60</v>
      </c>
      <c r="H6" s="385" t="s">
        <v>107</v>
      </c>
      <c r="I6" s="385" t="s">
        <v>108</v>
      </c>
      <c r="J6" s="385" t="s">
        <v>109</v>
      </c>
      <c r="K6" s="385" t="s">
        <v>196</v>
      </c>
      <c r="L6" s="385" t="s">
        <v>197</v>
      </c>
      <c r="M6" s="385" t="s">
        <v>198</v>
      </c>
      <c r="N6" s="385" t="s">
        <v>199</v>
      </c>
      <c r="O6" s="385" t="s">
        <v>200</v>
      </c>
      <c r="P6" s="385" t="s">
        <v>403</v>
      </c>
      <c r="Q6" s="385" t="s">
        <v>404</v>
      </c>
      <c r="R6" s="385" t="s">
        <v>529</v>
      </c>
      <c r="S6" s="385" t="s">
        <v>530</v>
      </c>
      <c r="T6" s="385" t="s">
        <v>947</v>
      </c>
      <c r="U6" s="385" t="s">
        <v>948</v>
      </c>
      <c r="V6" s="385" t="s">
        <v>949</v>
      </c>
      <c r="W6" s="385" t="s">
        <v>950</v>
      </c>
      <c r="X6" s="385" t="s">
        <v>951</v>
      </c>
      <c r="Y6" s="385" t="s">
        <v>952</v>
      </c>
      <c r="Z6" s="385" t="s">
        <v>610</v>
      </c>
      <c r="AA6" s="385" t="s">
        <v>611</v>
      </c>
      <c r="AB6" s="385" t="s">
        <v>953</v>
      </c>
      <c r="AC6" s="385" t="s">
        <v>954</v>
      </c>
      <c r="AD6" s="385" t="s">
        <v>955</v>
      </c>
      <c r="AE6" s="385" t="s">
        <v>956</v>
      </c>
      <c r="AF6" s="385" t="s">
        <v>957</v>
      </c>
      <c r="AG6" s="385" t="s">
        <v>958</v>
      </c>
      <c r="AH6" s="385" t="s">
        <v>959</v>
      </c>
    </row>
    <row r="7" spans="1:35" ht="28.95" customHeight="1">
      <c r="A7" s="574"/>
      <c r="B7" s="575"/>
      <c r="C7" s="1091" t="str">
        <f>CONCATENATE('Ref Date'!$D$2,": KPIs on stock")</f>
        <v>Jun 24: KPIs on stock</v>
      </c>
      <c r="D7" s="1092"/>
      <c r="E7" s="1092"/>
      <c r="F7" s="1092"/>
      <c r="G7" s="1092"/>
      <c r="H7" s="1092"/>
      <c r="I7" s="1092"/>
      <c r="J7" s="1092"/>
      <c r="K7" s="1092"/>
      <c r="L7" s="1092"/>
      <c r="M7" s="1092"/>
      <c r="N7" s="1092"/>
      <c r="O7" s="1092"/>
      <c r="P7" s="1092"/>
      <c r="Q7" s="1092"/>
      <c r="R7" s="1092"/>
      <c r="S7" s="1091" t="str">
        <f>CONCATENATE('Ref Date'!$D$2,": KPIs on flows")</f>
        <v>Jun 24: KPIs on flows</v>
      </c>
      <c r="T7" s="1092"/>
      <c r="U7" s="1092"/>
      <c r="V7" s="1092"/>
      <c r="W7" s="1092"/>
      <c r="X7" s="1092"/>
      <c r="Y7" s="1092"/>
      <c r="Z7" s="1092"/>
      <c r="AA7" s="1092"/>
      <c r="AB7" s="1092"/>
      <c r="AC7" s="1092"/>
      <c r="AD7" s="1092"/>
      <c r="AE7" s="1092"/>
      <c r="AF7" s="1092"/>
      <c r="AG7" s="1092"/>
      <c r="AH7" s="1093"/>
    </row>
    <row r="8" spans="1:35" ht="14.25" customHeight="1">
      <c r="A8" s="574"/>
      <c r="B8" s="575"/>
      <c r="C8" s="1094" t="s">
        <v>910</v>
      </c>
      <c r="D8" s="1095"/>
      <c r="E8" s="1095"/>
      <c r="F8" s="1095"/>
      <c r="G8" s="1096"/>
      <c r="H8" s="1094" t="s">
        <v>911</v>
      </c>
      <c r="I8" s="1095"/>
      <c r="J8" s="1095"/>
      <c r="K8" s="1095"/>
      <c r="L8" s="1096"/>
      <c r="M8" s="1094" t="s">
        <v>912</v>
      </c>
      <c r="N8" s="1095"/>
      <c r="O8" s="1095"/>
      <c r="P8" s="1095"/>
      <c r="Q8" s="1095"/>
      <c r="R8" s="1096"/>
      <c r="S8" s="1094" t="s">
        <v>910</v>
      </c>
      <c r="T8" s="1095"/>
      <c r="U8" s="1095"/>
      <c r="V8" s="1095"/>
      <c r="W8" s="1096"/>
      <c r="X8" s="1094" t="s">
        <v>911</v>
      </c>
      <c r="Y8" s="1095"/>
      <c r="Z8" s="1095"/>
      <c r="AA8" s="1095"/>
      <c r="AB8" s="1096"/>
      <c r="AC8" s="1094" t="s">
        <v>912</v>
      </c>
      <c r="AD8" s="1095"/>
      <c r="AE8" s="1095"/>
      <c r="AF8" s="1095"/>
      <c r="AG8" s="1095"/>
      <c r="AH8" s="1096"/>
    </row>
    <row r="9" spans="1:35" ht="33.75" customHeight="1">
      <c r="A9" s="574"/>
      <c r="B9" s="575"/>
      <c r="C9" s="951" t="s">
        <v>960</v>
      </c>
      <c r="D9" s="1047"/>
      <c r="E9" s="1047"/>
      <c r="F9" s="1047"/>
      <c r="G9" s="952"/>
      <c r="H9" s="951" t="s">
        <v>960</v>
      </c>
      <c r="I9" s="1047"/>
      <c r="J9" s="1047"/>
      <c r="K9" s="1047"/>
      <c r="L9" s="952"/>
      <c r="M9" s="951" t="s">
        <v>960</v>
      </c>
      <c r="N9" s="1047"/>
      <c r="O9" s="1047"/>
      <c r="P9" s="1047"/>
      <c r="Q9" s="952"/>
      <c r="R9" s="953" t="s">
        <v>961</v>
      </c>
      <c r="S9" s="951" t="s">
        <v>962</v>
      </c>
      <c r="T9" s="1047"/>
      <c r="U9" s="1047"/>
      <c r="V9" s="1047"/>
      <c r="W9" s="952"/>
      <c r="X9" s="951" t="s">
        <v>962</v>
      </c>
      <c r="Y9" s="1047"/>
      <c r="Z9" s="1047"/>
      <c r="AA9" s="1047"/>
      <c r="AB9" s="952"/>
      <c r="AC9" s="951" t="s">
        <v>962</v>
      </c>
      <c r="AD9" s="1047"/>
      <c r="AE9" s="1047"/>
      <c r="AF9" s="1047"/>
      <c r="AG9" s="952"/>
      <c r="AH9" s="953" t="s">
        <v>963</v>
      </c>
    </row>
    <row r="10" spans="1:35">
      <c r="A10" s="574"/>
      <c r="B10" s="575"/>
      <c r="C10" s="576"/>
      <c r="D10" s="951" t="s">
        <v>964</v>
      </c>
      <c r="E10" s="1047"/>
      <c r="F10" s="1047"/>
      <c r="G10" s="952"/>
      <c r="H10" s="576"/>
      <c r="I10" s="951" t="s">
        <v>964</v>
      </c>
      <c r="J10" s="1047"/>
      <c r="K10" s="1047"/>
      <c r="L10" s="952"/>
      <c r="M10" s="576"/>
      <c r="N10" s="951" t="s">
        <v>964</v>
      </c>
      <c r="O10" s="1047"/>
      <c r="P10" s="1047"/>
      <c r="Q10" s="952"/>
      <c r="R10" s="1089"/>
      <c r="S10" s="576"/>
      <c r="T10" s="951" t="s">
        <v>964</v>
      </c>
      <c r="U10" s="1047"/>
      <c r="V10" s="1047"/>
      <c r="W10" s="952"/>
      <c r="X10" s="576"/>
      <c r="Y10" s="951" t="s">
        <v>964</v>
      </c>
      <c r="Z10" s="1047"/>
      <c r="AA10" s="1047"/>
      <c r="AB10" s="952"/>
      <c r="AC10" s="576"/>
      <c r="AD10" s="951" t="s">
        <v>964</v>
      </c>
      <c r="AE10" s="1047"/>
      <c r="AF10" s="1047"/>
      <c r="AG10" s="952"/>
      <c r="AH10" s="1089"/>
    </row>
    <row r="11" spans="1:35" ht="39.6">
      <c r="A11" s="574"/>
      <c r="B11" s="577" t="s">
        <v>965</v>
      </c>
      <c r="C11" s="530"/>
      <c r="D11" s="530"/>
      <c r="E11" s="305" t="s">
        <v>915</v>
      </c>
      <c r="F11" s="19" t="s">
        <v>916</v>
      </c>
      <c r="G11" s="19" t="s">
        <v>917</v>
      </c>
      <c r="H11" s="530"/>
      <c r="I11" s="530"/>
      <c r="J11" s="305" t="s">
        <v>915</v>
      </c>
      <c r="K11" s="19" t="s">
        <v>918</v>
      </c>
      <c r="L11" s="19" t="s">
        <v>917</v>
      </c>
      <c r="M11" s="530"/>
      <c r="N11" s="530"/>
      <c r="O11" s="305" t="s">
        <v>915</v>
      </c>
      <c r="P11" s="19" t="s">
        <v>919</v>
      </c>
      <c r="Q11" s="19" t="s">
        <v>917</v>
      </c>
      <c r="R11" s="954"/>
      <c r="S11" s="530"/>
      <c r="T11" s="530"/>
      <c r="U11" s="305" t="s">
        <v>915</v>
      </c>
      <c r="V11" s="19" t="s">
        <v>916</v>
      </c>
      <c r="W11" s="19" t="s">
        <v>917</v>
      </c>
      <c r="X11" s="530"/>
      <c r="Y11" s="530"/>
      <c r="Z11" s="305" t="s">
        <v>915</v>
      </c>
      <c r="AA11" s="19" t="s">
        <v>918</v>
      </c>
      <c r="AB11" s="19" t="s">
        <v>917</v>
      </c>
      <c r="AC11" s="530"/>
      <c r="AD11" s="530"/>
      <c r="AE11" s="305" t="s">
        <v>915</v>
      </c>
      <c r="AF11" s="19" t="s">
        <v>919</v>
      </c>
      <c r="AG11" s="19" t="s">
        <v>917</v>
      </c>
      <c r="AH11" s="954"/>
    </row>
    <row r="12" spans="1:35">
      <c r="A12" s="20">
        <v>1</v>
      </c>
      <c r="B12" s="578" t="s">
        <v>966</v>
      </c>
      <c r="C12" s="711">
        <v>0.32069138013595022</v>
      </c>
      <c r="D12" s="711">
        <v>7.6453659527850127E-3</v>
      </c>
      <c r="E12" s="712">
        <v>4.7025031703537746E-4</v>
      </c>
      <c r="F12" s="711">
        <v>1.1496346254911431E-3</v>
      </c>
      <c r="G12" s="711">
        <v>3.2893224710378224E-3</v>
      </c>
      <c r="H12" s="711">
        <v>4.1802431786867787E-5</v>
      </c>
      <c r="I12" s="711">
        <v>3.2492182569603871E-5</v>
      </c>
      <c r="J12" s="712">
        <v>0</v>
      </c>
      <c r="K12" s="711">
        <v>0</v>
      </c>
      <c r="L12" s="711">
        <v>2.8376313838570221E-5</v>
      </c>
      <c r="M12" s="711">
        <v>0.32073318256773709</v>
      </c>
      <c r="N12" s="711">
        <v>7.6778581353546165E-3</v>
      </c>
      <c r="O12" s="712">
        <v>4.7025031703537746E-4</v>
      </c>
      <c r="P12" s="711">
        <v>1.1496346254911431E-3</v>
      </c>
      <c r="Q12" s="711">
        <v>3.3176987848763926E-3</v>
      </c>
      <c r="R12" s="711">
        <v>0.29586875743422164</v>
      </c>
      <c r="S12" s="711">
        <v>0.14177074987424415</v>
      </c>
      <c r="T12" s="711">
        <v>1.1998497527666921E-2</v>
      </c>
      <c r="U12" s="712">
        <v>2.8994936264149676E-3</v>
      </c>
      <c r="V12" s="711">
        <v>2.6792870424913667E-4</v>
      </c>
      <c r="W12" s="711">
        <v>8.3563450456710289E-3</v>
      </c>
      <c r="X12" s="711">
        <v>1.0819481647694414E-5</v>
      </c>
      <c r="Y12" s="711">
        <v>1.0383005324881361E-5</v>
      </c>
      <c r="Z12" s="712">
        <v>0</v>
      </c>
      <c r="AA12" s="711">
        <v>0</v>
      </c>
      <c r="AB12" s="711">
        <v>6.3450424646371827E-8</v>
      </c>
      <c r="AC12" s="711">
        <v>0.14178156935589184</v>
      </c>
      <c r="AD12" s="711">
        <v>1.2008880532991803E-2</v>
      </c>
      <c r="AE12" s="712">
        <v>2.8994936264149676E-3</v>
      </c>
      <c r="AF12" s="711">
        <v>2.6792870424913667E-4</v>
      </c>
      <c r="AG12" s="711">
        <v>8.3564084960956759E-3</v>
      </c>
      <c r="AH12" s="711">
        <v>0.21550466521589165</v>
      </c>
      <c r="AI12" s="579"/>
    </row>
    <row r="13" spans="1:35" ht="26.4">
      <c r="A13" s="20">
        <v>2</v>
      </c>
      <c r="B13" s="580" t="s">
        <v>921</v>
      </c>
      <c r="C13" s="712">
        <v>0.7576266512195422</v>
      </c>
      <c r="D13" s="712">
        <v>1.806751747754462E-2</v>
      </c>
      <c r="E13" s="712">
        <v>1.1112948515908006E-3</v>
      </c>
      <c r="F13" s="712">
        <v>2.7168148414511571E-3</v>
      </c>
      <c r="G13" s="712">
        <v>7.7733219837707443E-3</v>
      </c>
      <c r="H13" s="712">
        <v>9.8787444783853169E-5</v>
      </c>
      <c r="I13" s="712">
        <v>7.6785477645584764E-5</v>
      </c>
      <c r="J13" s="712">
        <v>0</v>
      </c>
      <c r="K13" s="712">
        <v>0</v>
      </c>
      <c r="L13" s="712">
        <v>6.7058862766392353E-5</v>
      </c>
      <c r="M13" s="712">
        <v>0.75772543866432607</v>
      </c>
      <c r="N13" s="712">
        <v>1.8144302955190206E-2</v>
      </c>
      <c r="O13" s="712">
        <v>1.1112948515908006E-3</v>
      </c>
      <c r="P13" s="712">
        <v>2.7168148414511571E-3</v>
      </c>
      <c r="Q13" s="712">
        <v>7.8403808465371365E-3</v>
      </c>
      <c r="R13" s="712">
        <v>0.29580050366737531</v>
      </c>
      <c r="S13" s="712">
        <v>0.64198843086490109</v>
      </c>
      <c r="T13" s="712">
        <v>5.4334353071088116E-2</v>
      </c>
      <c r="U13" s="712">
        <v>1.313015317640643E-2</v>
      </c>
      <c r="V13" s="712">
        <v>1.2132963132245155E-3</v>
      </c>
      <c r="W13" s="712">
        <v>3.7841121444445881E-2</v>
      </c>
      <c r="X13" s="712">
        <v>4.899526249319454E-5</v>
      </c>
      <c r="Y13" s="712">
        <v>4.701871013101673E-5</v>
      </c>
      <c r="Z13" s="712">
        <v>0</v>
      </c>
      <c r="AA13" s="712">
        <v>0</v>
      </c>
      <c r="AB13" s="712">
        <v>2.873307901507568E-7</v>
      </c>
      <c r="AC13" s="712">
        <v>0.64203742612739434</v>
      </c>
      <c r="AD13" s="712">
        <v>5.4381371781219136E-2</v>
      </c>
      <c r="AE13" s="712">
        <v>1.313015317640643E-2</v>
      </c>
      <c r="AF13" s="712">
        <v>1.2132963132245155E-3</v>
      </c>
      <c r="AG13" s="712">
        <v>3.7841408775236035E-2</v>
      </c>
      <c r="AH13" s="712">
        <v>0.21550241332347919</v>
      </c>
    </row>
    <row r="14" spans="1:35">
      <c r="A14" s="20">
        <v>3</v>
      </c>
      <c r="B14" s="581" t="s">
        <v>967</v>
      </c>
      <c r="C14" s="712">
        <v>0.23206980859515364</v>
      </c>
      <c r="D14" s="712">
        <v>3.5549834812850782E-2</v>
      </c>
      <c r="E14" s="712">
        <v>0</v>
      </c>
      <c r="F14" s="712">
        <v>2.3129585835649628E-3</v>
      </c>
      <c r="G14" s="712">
        <v>1.4405589942654649E-2</v>
      </c>
      <c r="H14" s="712">
        <v>1.6270764886252735E-4</v>
      </c>
      <c r="I14" s="712">
        <v>2.2602713701423076E-5</v>
      </c>
      <c r="J14" s="712">
        <v>0</v>
      </c>
      <c r="K14" s="712">
        <v>0</v>
      </c>
      <c r="L14" s="712">
        <v>7.7811344401671572E-8</v>
      </c>
      <c r="M14" s="712">
        <v>0.23223251624401617</v>
      </c>
      <c r="N14" s="712">
        <v>3.5572437526552203E-2</v>
      </c>
      <c r="O14" s="712">
        <v>0</v>
      </c>
      <c r="P14" s="712">
        <v>2.3129585835649628E-3</v>
      </c>
      <c r="Q14" s="712">
        <v>1.4405667753999051E-2</v>
      </c>
      <c r="R14" s="712">
        <v>3.8085787731833916E-2</v>
      </c>
      <c r="S14" s="712">
        <v>0.26104161298576167</v>
      </c>
      <c r="T14" s="712">
        <v>8.1560346707267688E-3</v>
      </c>
      <c r="U14" s="712">
        <v>0</v>
      </c>
      <c r="V14" s="712">
        <v>1.8627620005331809E-3</v>
      </c>
      <c r="W14" s="712">
        <v>2.7641820642449731E-3</v>
      </c>
      <c r="X14" s="712">
        <v>2.9910695717146721E-5</v>
      </c>
      <c r="Y14" s="712">
        <v>1.14996740116961E-5</v>
      </c>
      <c r="Z14" s="712">
        <v>0</v>
      </c>
      <c r="AA14" s="712">
        <v>0</v>
      </c>
      <c r="AB14" s="712">
        <v>9.4043042915753535E-8</v>
      </c>
      <c r="AC14" s="712">
        <v>0.26107152368147885</v>
      </c>
      <c r="AD14" s="712">
        <v>8.1675343447384641E-3</v>
      </c>
      <c r="AE14" s="712">
        <v>0</v>
      </c>
      <c r="AF14" s="712">
        <v>1.8627620005331809E-3</v>
      </c>
      <c r="AG14" s="712">
        <v>2.7642761072878886E-3</v>
      </c>
      <c r="AH14" s="712">
        <v>7.78757132546314E-3</v>
      </c>
    </row>
    <row r="15" spans="1:35">
      <c r="A15" s="20">
        <v>4</v>
      </c>
      <c r="B15" s="582" t="s">
        <v>419</v>
      </c>
      <c r="C15" s="712">
        <v>0.2196323299712879</v>
      </c>
      <c r="D15" s="712">
        <v>3.5970162405587952E-2</v>
      </c>
      <c r="E15" s="712">
        <v>0</v>
      </c>
      <c r="F15" s="712">
        <v>2.5641085903938422E-3</v>
      </c>
      <c r="G15" s="712">
        <v>1.2284334158953646E-2</v>
      </c>
      <c r="H15" s="712">
        <v>1.7576796134086679E-4</v>
      </c>
      <c r="I15" s="712">
        <v>2.3948013633916362E-5</v>
      </c>
      <c r="J15" s="712">
        <v>0</v>
      </c>
      <c r="K15" s="712">
        <v>0</v>
      </c>
      <c r="L15" s="712">
        <v>8.8353025672076911E-8</v>
      </c>
      <c r="M15" s="712">
        <v>0.21980809793262876</v>
      </c>
      <c r="N15" s="712">
        <v>3.5994110419221868E-2</v>
      </c>
      <c r="O15" s="712">
        <v>0</v>
      </c>
      <c r="P15" s="712">
        <v>2.5641085903938422E-3</v>
      </c>
      <c r="Q15" s="712">
        <v>1.2284422511979318E-2</v>
      </c>
      <c r="R15" s="712">
        <v>3.3530140118816387E-2</v>
      </c>
      <c r="S15" s="712">
        <v>0.28621864945908615</v>
      </c>
      <c r="T15" s="712">
        <v>8.0095500390337058E-3</v>
      </c>
      <c r="U15" s="712">
        <v>0</v>
      </c>
      <c r="V15" s="712">
        <v>2.6941800348937069E-3</v>
      </c>
      <c r="W15" s="712">
        <v>1.3099223051142458E-3</v>
      </c>
      <c r="X15" s="712">
        <v>2.3918471213333974E-5</v>
      </c>
      <c r="Y15" s="712">
        <v>1.8425977669078345E-5</v>
      </c>
      <c r="Z15" s="712">
        <v>0</v>
      </c>
      <c r="AA15" s="712">
        <v>0</v>
      </c>
      <c r="AB15" s="712">
        <v>0</v>
      </c>
      <c r="AC15" s="712">
        <v>0.28624256793029951</v>
      </c>
      <c r="AD15" s="712">
        <v>8.0279760167027842E-3</v>
      </c>
      <c r="AE15" s="712">
        <v>0</v>
      </c>
      <c r="AF15" s="712">
        <v>2.6941800348937069E-3</v>
      </c>
      <c r="AG15" s="712">
        <v>1.3099223051142458E-3</v>
      </c>
      <c r="AH15" s="712">
        <v>3.1306304187227051E-3</v>
      </c>
    </row>
    <row r="16" spans="1:35">
      <c r="A16" s="20">
        <v>5</v>
      </c>
      <c r="B16" s="582" t="s">
        <v>421</v>
      </c>
      <c r="C16" s="712">
        <v>0.32361121750293625</v>
      </c>
      <c r="D16" s="712">
        <v>3.2456170798977037E-2</v>
      </c>
      <c r="E16" s="712">
        <v>0</v>
      </c>
      <c r="F16" s="712">
        <v>4.6446290629809886E-4</v>
      </c>
      <c r="G16" s="712">
        <v>3.0018299637782388E-2</v>
      </c>
      <c r="H16" s="712">
        <v>6.6582104353129715E-5</v>
      </c>
      <c r="I16" s="712">
        <v>1.2701136786334208E-5</v>
      </c>
      <c r="J16" s="712">
        <v>0</v>
      </c>
      <c r="K16" s="712">
        <v>0</v>
      </c>
      <c r="L16" s="712">
        <v>0</v>
      </c>
      <c r="M16" s="712">
        <v>0.32367779960728937</v>
      </c>
      <c r="N16" s="712">
        <v>3.2468871935763373E-2</v>
      </c>
      <c r="O16" s="712">
        <v>0</v>
      </c>
      <c r="P16" s="712">
        <v>4.6446290629809886E-4</v>
      </c>
      <c r="Q16" s="712">
        <v>3.0018299637782388E-2</v>
      </c>
      <c r="R16" s="712">
        <v>4.5556476130175277E-3</v>
      </c>
      <c r="S16" s="712">
        <v>0.24411633997604901</v>
      </c>
      <c r="T16" s="712">
        <v>8.2545090239636628E-3</v>
      </c>
      <c r="U16" s="712">
        <v>0</v>
      </c>
      <c r="V16" s="712">
        <v>1.3038408887629355E-3</v>
      </c>
      <c r="W16" s="712">
        <v>3.7418087788269388E-3</v>
      </c>
      <c r="X16" s="712">
        <v>3.393897107711521E-5</v>
      </c>
      <c r="Y16" s="712">
        <v>6.8434635608127134E-6</v>
      </c>
      <c r="Z16" s="712">
        <v>0</v>
      </c>
      <c r="AA16" s="712">
        <v>0</v>
      </c>
      <c r="AB16" s="712">
        <v>1.5726351676698266E-7</v>
      </c>
      <c r="AC16" s="712">
        <v>0.24415027894712613</v>
      </c>
      <c r="AD16" s="712">
        <v>8.2613524875244752E-3</v>
      </c>
      <c r="AE16" s="712">
        <v>0</v>
      </c>
      <c r="AF16" s="712">
        <v>1.3038408887629355E-3</v>
      </c>
      <c r="AG16" s="712">
        <v>3.741966042343706E-3</v>
      </c>
      <c r="AH16" s="712">
        <v>4.6569409067404336E-3</v>
      </c>
    </row>
    <row r="17" spans="1:34">
      <c r="A17" s="20">
        <v>6</v>
      </c>
      <c r="B17" s="583" t="s">
        <v>924</v>
      </c>
      <c r="C17" s="712">
        <v>0.33723148919059059</v>
      </c>
      <c r="D17" s="712">
        <v>3.2303489304843697E-2</v>
      </c>
      <c r="E17" s="712">
        <v>0</v>
      </c>
      <c r="F17" s="712">
        <v>7.7378947213876785E-4</v>
      </c>
      <c r="G17" s="712">
        <v>1.6148263048248582E-2</v>
      </c>
      <c r="H17" s="712">
        <v>3.9371761387135574E-4</v>
      </c>
      <c r="I17" s="712">
        <v>6.6174184560893878E-5</v>
      </c>
      <c r="J17" s="712">
        <v>0</v>
      </c>
      <c r="K17" s="712">
        <v>0</v>
      </c>
      <c r="L17" s="712">
        <v>1.3508620193958825E-7</v>
      </c>
      <c r="M17" s="712">
        <v>0.33762520680446195</v>
      </c>
      <c r="N17" s="712">
        <v>3.2369663489404593E-2</v>
      </c>
      <c r="O17" s="712">
        <v>0</v>
      </c>
      <c r="P17" s="712">
        <v>7.7378947213876785E-4</v>
      </c>
      <c r="Q17" s="712">
        <v>1.6148398134450521E-2</v>
      </c>
      <c r="R17" s="712">
        <v>5.6476500126563772E-4</v>
      </c>
      <c r="S17" s="712">
        <v>8.7925893767448873E-2</v>
      </c>
      <c r="T17" s="712">
        <v>0</v>
      </c>
      <c r="U17" s="712">
        <v>0</v>
      </c>
      <c r="V17" s="712">
        <v>3.329901612402421E-4</v>
      </c>
      <c r="W17" s="712">
        <v>4.4398696733834961E-4</v>
      </c>
      <c r="X17" s="712">
        <v>0</v>
      </c>
      <c r="Y17" s="712">
        <v>0</v>
      </c>
      <c r="Z17" s="712">
        <v>0</v>
      </c>
      <c r="AA17" s="712">
        <v>0</v>
      </c>
      <c r="AB17" s="712">
        <v>0</v>
      </c>
      <c r="AC17" s="712">
        <v>8.7925893767448873E-2</v>
      </c>
      <c r="AD17" s="712">
        <v>0</v>
      </c>
      <c r="AE17" s="712">
        <v>0</v>
      </c>
      <c r="AF17" s="712">
        <v>3.329901612402421E-4</v>
      </c>
      <c r="AG17" s="712">
        <v>4.4398696733834961E-4</v>
      </c>
      <c r="AH17" s="712">
        <v>4.6569409067404336E-3</v>
      </c>
    </row>
    <row r="18" spans="1:34">
      <c r="A18" s="20">
        <v>7</v>
      </c>
      <c r="B18" s="583" t="s">
        <v>968</v>
      </c>
      <c r="C18" s="712">
        <v>0.31082365557870056</v>
      </c>
      <c r="D18" s="712">
        <v>7.5958722446210145E-3</v>
      </c>
      <c r="E18" s="712">
        <v>0</v>
      </c>
      <c r="F18" s="712">
        <v>8.4217653035240125E-4</v>
      </c>
      <c r="G18" s="712">
        <v>1.4210758278209899E-3</v>
      </c>
      <c r="H18" s="712">
        <v>0</v>
      </c>
      <c r="I18" s="712">
        <v>0</v>
      </c>
      <c r="J18" s="712">
        <v>0</v>
      </c>
      <c r="K18" s="712">
        <v>0</v>
      </c>
      <c r="L18" s="712">
        <v>0</v>
      </c>
      <c r="M18" s="712">
        <v>0.31082365557870056</v>
      </c>
      <c r="N18" s="712">
        <v>7.5958722446210145E-3</v>
      </c>
      <c r="O18" s="712">
        <v>0</v>
      </c>
      <c r="P18" s="712">
        <v>8.4217653035240125E-4</v>
      </c>
      <c r="Q18" s="712">
        <v>1.4210758278209899E-3</v>
      </c>
      <c r="R18" s="712">
        <v>4.8033630635866474E-6</v>
      </c>
      <c r="S18" s="712">
        <v>0</v>
      </c>
      <c r="T18" s="712">
        <v>0</v>
      </c>
      <c r="U18" s="712">
        <v>0</v>
      </c>
      <c r="V18" s="712">
        <v>0</v>
      </c>
      <c r="W18" s="712">
        <v>0</v>
      </c>
      <c r="X18" s="712">
        <v>0</v>
      </c>
      <c r="Y18" s="712">
        <v>0</v>
      </c>
      <c r="Z18" s="712">
        <v>0</v>
      </c>
      <c r="AA18" s="712">
        <v>0</v>
      </c>
      <c r="AB18" s="712">
        <v>0</v>
      </c>
      <c r="AC18" s="712">
        <v>0</v>
      </c>
      <c r="AD18" s="712">
        <v>0</v>
      </c>
      <c r="AE18" s="712">
        <v>0</v>
      </c>
      <c r="AF18" s="712">
        <v>0</v>
      </c>
      <c r="AG18" s="712">
        <v>0</v>
      </c>
      <c r="AH18" s="712">
        <v>1.5557814517613705E-7</v>
      </c>
    </row>
    <row r="19" spans="1:34">
      <c r="A19" s="20">
        <v>8</v>
      </c>
      <c r="B19" s="583" t="s">
        <v>925</v>
      </c>
      <c r="C19" s="712">
        <v>0.26799400732548045</v>
      </c>
      <c r="D19" s="712">
        <v>4.2866602769241632E-2</v>
      </c>
      <c r="E19" s="712">
        <v>0</v>
      </c>
      <c r="F19" s="712">
        <v>1.3016768249241358E-3</v>
      </c>
      <c r="G19" s="712">
        <v>6.0817598451919233E-3</v>
      </c>
      <c r="H19" s="712">
        <v>9.0152155283455761E-4</v>
      </c>
      <c r="I19" s="712">
        <v>1.463868260854529E-4</v>
      </c>
      <c r="J19" s="712">
        <v>0</v>
      </c>
      <c r="K19" s="712">
        <v>0</v>
      </c>
      <c r="L19" s="712">
        <v>2.2324275074757678E-10</v>
      </c>
      <c r="M19" s="712">
        <v>0.26889552887831503</v>
      </c>
      <c r="N19" s="712">
        <v>4.3012989595327088E-2</v>
      </c>
      <c r="O19" s="712">
        <v>0</v>
      </c>
      <c r="P19" s="712">
        <v>1.3016768249241358E-3</v>
      </c>
      <c r="Q19" s="712">
        <v>6.081760068434674E-3</v>
      </c>
      <c r="R19" s="712">
        <v>4.5372560009423931E-4</v>
      </c>
      <c r="S19" s="712">
        <v>5.1265812584960109E-2</v>
      </c>
      <c r="T19" s="712">
        <v>8.0322656577873248E-3</v>
      </c>
      <c r="U19" s="712">
        <v>0</v>
      </c>
      <c r="V19" s="713">
        <v>1.7019070877826044E-4</v>
      </c>
      <c r="W19" s="712">
        <v>1.1702827572356771E-3</v>
      </c>
      <c r="X19" s="712">
        <v>1.8146620527415539E-4</v>
      </c>
      <c r="Y19" s="712">
        <v>3.6561849840925806E-5</v>
      </c>
      <c r="Z19" s="712">
        <v>0</v>
      </c>
      <c r="AA19" s="712">
        <v>0</v>
      </c>
      <c r="AB19" s="712">
        <v>8.6070542293991567E-6</v>
      </c>
      <c r="AC19" s="712">
        <v>5.1447278790234266E-2</v>
      </c>
      <c r="AD19" s="712">
        <v>8.0688275076282508E-3</v>
      </c>
      <c r="AE19" s="712">
        <v>0</v>
      </c>
      <c r="AF19" s="712">
        <v>1.7019070877826044E-4</v>
      </c>
      <c r="AG19" s="712">
        <v>1.1788898114650761E-3</v>
      </c>
      <c r="AH19" s="712">
        <v>6.035938003967615E-5</v>
      </c>
    </row>
    <row r="20" spans="1:34">
      <c r="A20" s="20">
        <v>9</v>
      </c>
      <c r="B20" s="581" t="s">
        <v>969</v>
      </c>
      <c r="C20" s="712">
        <v>0.36428373156160987</v>
      </c>
      <c r="D20" s="712">
        <v>8.2150270337610229E-2</v>
      </c>
      <c r="E20" s="712">
        <v>6.7673200509891203E-3</v>
      </c>
      <c r="F20" s="712">
        <v>1.4730756848925469E-2</v>
      </c>
      <c r="G20" s="712">
        <v>3.6041371375841569E-2</v>
      </c>
      <c r="H20" s="712">
        <v>4.7400095963548802E-4</v>
      </c>
      <c r="I20" s="712">
        <v>4.4986941692272766E-4</v>
      </c>
      <c r="J20" s="712">
        <v>0</v>
      </c>
      <c r="K20" s="712">
        <v>0</v>
      </c>
      <c r="L20" s="712">
        <v>0</v>
      </c>
      <c r="M20" s="712">
        <v>0.36475773252124538</v>
      </c>
      <c r="N20" s="712">
        <v>8.2600139754532953E-2</v>
      </c>
      <c r="O20" s="712">
        <v>6.7673200509891203E-3</v>
      </c>
      <c r="P20" s="712">
        <v>1.4730756848925469E-2</v>
      </c>
      <c r="Q20" s="712">
        <v>3.6041371375841569E-2</v>
      </c>
      <c r="R20" s="712">
        <v>4.8574853021097104E-2</v>
      </c>
      <c r="S20" s="712">
        <v>0.24558023012835045</v>
      </c>
      <c r="T20" s="712">
        <v>0.13007543323609633</v>
      </c>
      <c r="U20" s="712">
        <v>3.1604781174916448E-2</v>
      </c>
      <c r="V20" s="712">
        <v>2.7584225856679754E-3</v>
      </c>
      <c r="W20" s="712">
        <v>9.0844591438068958E-2</v>
      </c>
      <c r="X20" s="712">
        <v>1.1533175869338933E-4</v>
      </c>
      <c r="Y20" s="712">
        <v>1.1217556193170808E-4</v>
      </c>
      <c r="Z20" s="712">
        <v>0</v>
      </c>
      <c r="AA20" s="712">
        <v>0</v>
      </c>
      <c r="AB20" s="712">
        <v>6.8343608980765591E-7</v>
      </c>
      <c r="AC20" s="712">
        <v>0.24569556188704383</v>
      </c>
      <c r="AD20" s="712">
        <v>0.13018760879802804</v>
      </c>
      <c r="AE20" s="712">
        <v>3.1604781174916448E-2</v>
      </c>
      <c r="AF20" s="712">
        <v>2.7584225856679754E-3</v>
      </c>
      <c r="AG20" s="712">
        <v>9.0845274874158763E-2</v>
      </c>
      <c r="AH20" s="712">
        <v>8.9530115116514875E-2</v>
      </c>
    </row>
    <row r="21" spans="1:34">
      <c r="A21" s="20">
        <v>10</v>
      </c>
      <c r="B21" s="581" t="s">
        <v>426</v>
      </c>
      <c r="C21" s="714">
        <v>0.94382978118529337</v>
      </c>
      <c r="D21" s="714">
        <v>0</v>
      </c>
      <c r="E21" s="714">
        <v>0</v>
      </c>
      <c r="F21" s="714">
        <v>0</v>
      </c>
      <c r="G21" s="714">
        <v>0</v>
      </c>
      <c r="H21" s="584"/>
      <c r="I21" s="584"/>
      <c r="J21" s="584"/>
      <c r="K21" s="584"/>
      <c r="L21" s="584"/>
      <c r="M21" s="714">
        <v>0.94382978118529337</v>
      </c>
      <c r="N21" s="714">
        <v>0</v>
      </c>
      <c r="O21" s="714">
        <v>0</v>
      </c>
      <c r="P21" s="714">
        <v>0</v>
      </c>
      <c r="Q21" s="714">
        <v>0</v>
      </c>
      <c r="R21" s="714">
        <v>0.20592955348346639</v>
      </c>
      <c r="S21" s="714">
        <v>0.96678470455058496</v>
      </c>
      <c r="T21" s="714">
        <v>0</v>
      </c>
      <c r="U21" s="714">
        <v>0</v>
      </c>
      <c r="V21" s="714">
        <v>0</v>
      </c>
      <c r="W21" s="714">
        <v>0</v>
      </c>
      <c r="X21" s="584"/>
      <c r="Y21" s="584"/>
      <c r="Z21" s="584"/>
      <c r="AA21" s="584"/>
      <c r="AB21" s="584"/>
      <c r="AC21" s="714">
        <v>0.96678470455058496</v>
      </c>
      <c r="AD21" s="714">
        <v>0</v>
      </c>
      <c r="AE21" s="714">
        <v>0</v>
      </c>
      <c r="AF21" s="714">
        <v>0</v>
      </c>
      <c r="AG21" s="714">
        <v>0</v>
      </c>
      <c r="AH21" s="712">
        <v>0.11604223614398895</v>
      </c>
    </row>
    <row r="22" spans="1:34">
      <c r="A22" s="20">
        <v>11</v>
      </c>
      <c r="B22" s="583" t="s">
        <v>927</v>
      </c>
      <c r="C22" s="712">
        <v>0.94154309655327606</v>
      </c>
      <c r="D22" s="712">
        <v>0</v>
      </c>
      <c r="E22" s="712">
        <v>0</v>
      </c>
      <c r="F22" s="712">
        <v>0</v>
      </c>
      <c r="G22" s="712">
        <v>0</v>
      </c>
      <c r="H22" s="584"/>
      <c r="I22" s="584"/>
      <c r="J22" s="584"/>
      <c r="K22" s="584"/>
      <c r="L22" s="584"/>
      <c r="M22" s="712">
        <v>0.94154309655327606</v>
      </c>
      <c r="N22" s="712">
        <v>0</v>
      </c>
      <c r="O22" s="712">
        <v>0</v>
      </c>
      <c r="P22" s="712">
        <v>0</v>
      </c>
      <c r="Q22" s="712">
        <v>0</v>
      </c>
      <c r="R22" s="712">
        <v>0.19787411575987929</v>
      </c>
      <c r="S22" s="712">
        <v>0.96445881168718872</v>
      </c>
      <c r="T22" s="712">
        <v>0</v>
      </c>
      <c r="U22" s="712">
        <v>0</v>
      </c>
      <c r="V22" s="712">
        <v>0</v>
      </c>
      <c r="W22" s="712">
        <v>0</v>
      </c>
      <c r="X22" s="584"/>
      <c r="Y22" s="584"/>
      <c r="Z22" s="584"/>
      <c r="AA22" s="584"/>
      <c r="AB22" s="584"/>
      <c r="AC22" s="712">
        <v>0.96445881168718872</v>
      </c>
      <c r="AD22" s="712">
        <v>0</v>
      </c>
      <c r="AE22" s="712">
        <v>0</v>
      </c>
      <c r="AF22" s="712">
        <v>0</v>
      </c>
      <c r="AG22" s="712">
        <v>0</v>
      </c>
      <c r="AH22" s="712">
        <v>0.10844817917199548</v>
      </c>
    </row>
    <row r="23" spans="1:34">
      <c r="A23" s="20">
        <v>12</v>
      </c>
      <c r="B23" s="583" t="s">
        <v>928</v>
      </c>
      <c r="C23" s="712">
        <v>1</v>
      </c>
      <c r="D23" s="712">
        <v>0</v>
      </c>
      <c r="E23" s="712">
        <v>0</v>
      </c>
      <c r="F23" s="712">
        <v>0</v>
      </c>
      <c r="G23" s="712">
        <v>0</v>
      </c>
      <c r="H23" s="584"/>
      <c r="I23" s="584"/>
      <c r="J23" s="584"/>
      <c r="K23" s="584"/>
      <c r="L23" s="584"/>
      <c r="M23" s="712">
        <v>1</v>
      </c>
      <c r="N23" s="712">
        <v>0</v>
      </c>
      <c r="O23" s="712">
        <v>0</v>
      </c>
      <c r="P23" s="712">
        <v>0</v>
      </c>
      <c r="Q23" s="712">
        <v>0</v>
      </c>
      <c r="R23" s="712">
        <v>7.6212896880927085E-3</v>
      </c>
      <c r="S23" s="712">
        <v>1</v>
      </c>
      <c r="T23" s="712">
        <v>0</v>
      </c>
      <c r="U23" s="712">
        <v>0</v>
      </c>
      <c r="V23" s="712">
        <v>0</v>
      </c>
      <c r="W23" s="712">
        <v>0</v>
      </c>
      <c r="X23" s="584"/>
      <c r="Y23" s="584"/>
      <c r="Z23" s="584"/>
      <c r="AA23" s="584"/>
      <c r="AB23" s="584"/>
      <c r="AC23" s="712">
        <v>1</v>
      </c>
      <c r="AD23" s="712">
        <v>0</v>
      </c>
      <c r="AE23" s="712">
        <v>0</v>
      </c>
      <c r="AF23" s="712">
        <v>0</v>
      </c>
      <c r="AG23" s="712">
        <v>0</v>
      </c>
      <c r="AH23" s="712">
        <v>5.3940923097485268E-3</v>
      </c>
    </row>
    <row r="24" spans="1:34">
      <c r="A24" s="20">
        <v>13</v>
      </c>
      <c r="B24" s="583" t="s">
        <v>929</v>
      </c>
      <c r="C24" s="712">
        <v>1</v>
      </c>
      <c r="D24" s="712">
        <v>0</v>
      </c>
      <c r="E24" s="712">
        <v>0</v>
      </c>
      <c r="F24" s="712">
        <v>0</v>
      </c>
      <c r="G24" s="712">
        <v>0</v>
      </c>
      <c r="H24" s="584"/>
      <c r="I24" s="584"/>
      <c r="J24" s="584"/>
      <c r="K24" s="584"/>
      <c r="L24" s="584"/>
      <c r="M24" s="712">
        <v>1</v>
      </c>
      <c r="N24" s="712">
        <v>0</v>
      </c>
      <c r="O24" s="712">
        <v>0</v>
      </c>
      <c r="P24" s="712">
        <v>0</v>
      </c>
      <c r="Q24" s="712">
        <v>0</v>
      </c>
      <c r="R24" s="712">
        <v>4.3414803549439191E-4</v>
      </c>
      <c r="S24" s="712">
        <v>1</v>
      </c>
      <c r="T24" s="712">
        <v>0</v>
      </c>
      <c r="U24" s="712">
        <v>0</v>
      </c>
      <c r="V24" s="712">
        <v>0</v>
      </c>
      <c r="W24" s="712">
        <v>0</v>
      </c>
      <c r="X24" s="584"/>
      <c r="Y24" s="584"/>
      <c r="Z24" s="584"/>
      <c r="AA24" s="584"/>
      <c r="AB24" s="584"/>
      <c r="AC24" s="712">
        <v>1</v>
      </c>
      <c r="AD24" s="712">
        <v>0</v>
      </c>
      <c r="AE24" s="712">
        <v>0</v>
      </c>
      <c r="AF24" s="712">
        <v>0</v>
      </c>
      <c r="AG24" s="712">
        <v>0</v>
      </c>
      <c r="AH24" s="712">
        <v>2.1999646622449416E-3</v>
      </c>
    </row>
    <row r="25" spans="1:34">
      <c r="A25" s="20">
        <v>14</v>
      </c>
      <c r="B25" s="582" t="s">
        <v>970</v>
      </c>
      <c r="C25" s="712">
        <v>1.0000000000000002</v>
      </c>
      <c r="D25" s="712">
        <v>0</v>
      </c>
      <c r="E25" s="712">
        <v>0</v>
      </c>
      <c r="F25" s="712">
        <v>0</v>
      </c>
      <c r="G25" s="712">
        <v>0</v>
      </c>
      <c r="H25" s="584"/>
      <c r="I25" s="584"/>
      <c r="J25" s="584"/>
      <c r="K25" s="584"/>
      <c r="L25" s="584"/>
      <c r="M25" s="712">
        <v>1.0000000000000002</v>
      </c>
      <c r="N25" s="712">
        <v>0</v>
      </c>
      <c r="O25" s="712">
        <v>0</v>
      </c>
      <c r="P25" s="712">
        <v>0</v>
      </c>
      <c r="Q25" s="712">
        <v>0</v>
      </c>
      <c r="R25" s="712">
        <v>3.2103094309778725E-3</v>
      </c>
      <c r="S25" s="712">
        <v>1</v>
      </c>
      <c r="T25" s="712">
        <v>0</v>
      </c>
      <c r="U25" s="712">
        <v>0</v>
      </c>
      <c r="V25" s="712">
        <v>0</v>
      </c>
      <c r="W25" s="712">
        <v>0</v>
      </c>
      <c r="X25" s="584"/>
      <c r="Y25" s="584"/>
      <c r="Z25" s="584"/>
      <c r="AA25" s="584"/>
      <c r="AB25" s="584"/>
      <c r="AC25" s="712">
        <v>1</v>
      </c>
      <c r="AD25" s="712">
        <v>0</v>
      </c>
      <c r="AE25" s="712">
        <v>0</v>
      </c>
      <c r="AF25" s="712">
        <v>0</v>
      </c>
      <c r="AG25" s="712">
        <v>0</v>
      </c>
      <c r="AH25" s="712">
        <v>2.1424907375122084E-3</v>
      </c>
    </row>
    <row r="26" spans="1:34">
      <c r="A26" s="20">
        <v>15</v>
      </c>
      <c r="B26" s="565" t="s">
        <v>931</v>
      </c>
      <c r="C26" s="712">
        <v>1</v>
      </c>
      <c r="D26" s="712">
        <v>0</v>
      </c>
      <c r="E26" s="712">
        <v>0</v>
      </c>
      <c r="F26" s="712">
        <v>0</v>
      </c>
      <c r="G26" s="712">
        <v>0</v>
      </c>
      <c r="H26" s="584"/>
      <c r="I26" s="584"/>
      <c r="J26" s="584"/>
      <c r="K26" s="584"/>
      <c r="L26" s="584"/>
      <c r="M26" s="712">
        <v>1</v>
      </c>
      <c r="N26" s="712">
        <v>0</v>
      </c>
      <c r="O26" s="712">
        <v>0</v>
      </c>
      <c r="P26" s="712">
        <v>0</v>
      </c>
      <c r="Q26" s="712">
        <v>0</v>
      </c>
      <c r="R26" s="712">
        <v>9.9620087990520906E-4</v>
      </c>
      <c r="S26" s="712">
        <v>0</v>
      </c>
      <c r="T26" s="712">
        <v>0</v>
      </c>
      <c r="U26" s="712">
        <v>0</v>
      </c>
      <c r="V26" s="712">
        <v>0</v>
      </c>
      <c r="W26" s="712">
        <v>0</v>
      </c>
      <c r="X26" s="584"/>
      <c r="Y26" s="584"/>
      <c r="Z26" s="584"/>
      <c r="AA26" s="584"/>
      <c r="AB26" s="584"/>
      <c r="AC26" s="712">
        <v>0</v>
      </c>
      <c r="AD26" s="712">
        <v>0</v>
      </c>
      <c r="AE26" s="712">
        <v>0</v>
      </c>
      <c r="AF26" s="712">
        <v>0</v>
      </c>
      <c r="AG26" s="712">
        <v>0</v>
      </c>
      <c r="AH26" s="712">
        <v>0</v>
      </c>
    </row>
    <row r="27" spans="1:34">
      <c r="A27" s="20">
        <v>16</v>
      </c>
      <c r="B27" s="565" t="s">
        <v>932</v>
      </c>
      <c r="C27" s="712">
        <v>1.0000000000000002</v>
      </c>
      <c r="D27" s="712">
        <v>0</v>
      </c>
      <c r="E27" s="712">
        <v>0</v>
      </c>
      <c r="F27" s="712">
        <v>0</v>
      </c>
      <c r="G27" s="712">
        <v>0</v>
      </c>
      <c r="H27" s="714">
        <v>0</v>
      </c>
      <c r="I27" s="714">
        <v>0</v>
      </c>
      <c r="J27" s="714">
        <v>0</v>
      </c>
      <c r="K27" s="714">
        <v>0</v>
      </c>
      <c r="L27" s="714">
        <v>0</v>
      </c>
      <c r="M27" s="714">
        <v>1.0000000000000002</v>
      </c>
      <c r="N27" s="714">
        <v>0</v>
      </c>
      <c r="O27" s="714">
        <v>0</v>
      </c>
      <c r="P27" s="714">
        <v>0</v>
      </c>
      <c r="Q27" s="714">
        <v>0</v>
      </c>
      <c r="R27" s="714">
        <v>2.2141085510726639E-3</v>
      </c>
      <c r="S27" s="714">
        <v>1</v>
      </c>
      <c r="T27" s="714">
        <v>0</v>
      </c>
      <c r="U27" s="714">
        <v>0</v>
      </c>
      <c r="V27" s="714">
        <v>0</v>
      </c>
      <c r="W27" s="714">
        <v>0</v>
      </c>
      <c r="X27" s="714">
        <v>0</v>
      </c>
      <c r="Y27" s="714">
        <v>0</v>
      </c>
      <c r="Z27" s="714">
        <v>0</v>
      </c>
      <c r="AA27" s="714">
        <v>0</v>
      </c>
      <c r="AB27" s="714">
        <v>0</v>
      </c>
      <c r="AC27" s="714">
        <v>1</v>
      </c>
      <c r="AD27" s="714">
        <v>0</v>
      </c>
      <c r="AE27" s="714">
        <v>0</v>
      </c>
      <c r="AF27" s="714">
        <v>0</v>
      </c>
      <c r="AG27" s="714">
        <v>0</v>
      </c>
      <c r="AH27" s="712">
        <v>2.1424907375122084E-3</v>
      </c>
    </row>
    <row r="28" spans="1:34" ht="26.4">
      <c r="A28" s="20">
        <v>17</v>
      </c>
      <c r="B28" s="585" t="s">
        <v>933</v>
      </c>
      <c r="C28" s="712">
        <v>1</v>
      </c>
      <c r="D28" s="712">
        <v>0</v>
      </c>
      <c r="E28" s="712">
        <v>0</v>
      </c>
      <c r="F28" s="712">
        <v>0</v>
      </c>
      <c r="G28" s="712">
        <v>0</v>
      </c>
      <c r="H28" s="584"/>
      <c r="I28" s="584"/>
      <c r="J28" s="584"/>
      <c r="K28" s="584"/>
      <c r="L28" s="584"/>
      <c r="M28" s="712">
        <v>1</v>
      </c>
      <c r="N28" s="712">
        <v>0</v>
      </c>
      <c r="O28" s="712">
        <v>0</v>
      </c>
      <c r="P28" s="712">
        <v>0</v>
      </c>
      <c r="Q28" s="712">
        <v>7.2166048221771302E-5</v>
      </c>
      <c r="R28" s="712">
        <v>6.8253766846331293E-5</v>
      </c>
      <c r="S28" s="712">
        <v>1</v>
      </c>
      <c r="T28" s="712">
        <v>0</v>
      </c>
      <c r="U28" s="712">
        <v>0</v>
      </c>
      <c r="V28" s="712">
        <v>0</v>
      </c>
      <c r="W28" s="712">
        <v>0</v>
      </c>
      <c r="X28" s="584"/>
      <c r="Y28" s="584"/>
      <c r="Z28" s="584"/>
      <c r="AA28" s="584"/>
      <c r="AB28" s="584"/>
      <c r="AC28" s="712">
        <v>1</v>
      </c>
      <c r="AD28" s="712">
        <v>0</v>
      </c>
      <c r="AE28" s="712">
        <v>0</v>
      </c>
      <c r="AF28" s="712">
        <v>0</v>
      </c>
      <c r="AG28" s="712">
        <v>0</v>
      </c>
      <c r="AH28" s="712">
        <v>2.2518924124533638E-6</v>
      </c>
    </row>
    <row r="41" spans="1:18">
      <c r="M41" s="1090" t="s">
        <v>1509</v>
      </c>
      <c r="N41" s="1090"/>
      <c r="O41" s="1090"/>
      <c r="P41" s="1090"/>
      <c r="Q41" s="1090"/>
      <c r="R41" s="1090"/>
    </row>
    <row r="42" spans="1:18">
      <c r="A42" s="756"/>
      <c r="B42" s="757"/>
      <c r="C42" s="30" t="s">
        <v>58</v>
      </c>
      <c r="D42" s="385" t="s">
        <v>57</v>
      </c>
      <c r="E42" s="385" t="s">
        <v>56</v>
      </c>
      <c r="F42" s="385" t="s">
        <v>59</v>
      </c>
      <c r="G42" s="385" t="s">
        <v>60</v>
      </c>
      <c r="H42" s="385" t="s">
        <v>107</v>
      </c>
      <c r="I42" s="385" t="s">
        <v>108</v>
      </c>
      <c r="J42" s="385" t="s">
        <v>109</v>
      </c>
      <c r="K42" s="385" t="s">
        <v>196</v>
      </c>
      <c r="L42" s="385" t="s">
        <v>197</v>
      </c>
      <c r="M42" s="385" t="s">
        <v>198</v>
      </c>
      <c r="N42" s="385" t="s">
        <v>199</v>
      </c>
      <c r="O42" s="385" t="s">
        <v>200</v>
      </c>
      <c r="P42" s="385" t="s">
        <v>403</v>
      </c>
      <c r="Q42" s="385" t="s">
        <v>404</v>
      </c>
      <c r="R42" s="385" t="s">
        <v>529</v>
      </c>
    </row>
    <row r="43" spans="1:18">
      <c r="A43" s="574"/>
      <c r="B43" s="575"/>
      <c r="C43" s="1091" t="str">
        <f>CONCATENATE('Ref Date'!$D$2,": KPIs on stock")</f>
        <v>Jun 24: KPIs on stock</v>
      </c>
      <c r="D43" s="1092"/>
      <c r="E43" s="1092"/>
      <c r="F43" s="1092"/>
      <c r="G43" s="1092"/>
      <c r="H43" s="1092"/>
      <c r="I43" s="1092"/>
      <c r="J43" s="1092"/>
      <c r="K43" s="1092"/>
      <c r="L43" s="1092"/>
      <c r="M43" s="1092"/>
      <c r="N43" s="1092"/>
      <c r="O43" s="1092"/>
      <c r="P43" s="1092"/>
      <c r="Q43" s="1092"/>
      <c r="R43" s="1092"/>
    </row>
    <row r="44" spans="1:18" ht="13.2" customHeight="1">
      <c r="A44" s="574"/>
      <c r="B44" s="575"/>
      <c r="C44" s="1094" t="s">
        <v>910</v>
      </c>
      <c r="D44" s="1095"/>
      <c r="E44" s="1095"/>
      <c r="F44" s="1095"/>
      <c r="G44" s="1096"/>
      <c r="H44" s="1094" t="s">
        <v>911</v>
      </c>
      <c r="I44" s="1095"/>
      <c r="J44" s="1095"/>
      <c r="K44" s="1095"/>
      <c r="L44" s="1096"/>
      <c r="M44" s="1094" t="s">
        <v>912</v>
      </c>
      <c r="N44" s="1095"/>
      <c r="O44" s="1095"/>
      <c r="P44" s="1095"/>
      <c r="Q44" s="1095"/>
      <c r="R44" s="1095"/>
    </row>
    <row r="45" spans="1:18">
      <c r="A45" s="574"/>
      <c r="B45" s="575"/>
      <c r="C45" s="951" t="s">
        <v>960</v>
      </c>
      <c r="D45" s="1047"/>
      <c r="E45" s="1047"/>
      <c r="F45" s="1047"/>
      <c r="G45" s="952"/>
      <c r="H45" s="951" t="s">
        <v>960</v>
      </c>
      <c r="I45" s="1047"/>
      <c r="J45" s="1047"/>
      <c r="K45" s="1047"/>
      <c r="L45" s="952"/>
      <c r="M45" s="951" t="s">
        <v>960</v>
      </c>
      <c r="N45" s="1047"/>
      <c r="O45" s="1047"/>
      <c r="P45" s="1047"/>
      <c r="Q45" s="952"/>
      <c r="R45" s="953" t="s">
        <v>961</v>
      </c>
    </row>
    <row r="46" spans="1:18">
      <c r="A46" s="574"/>
      <c r="B46" s="575"/>
      <c r="C46" s="576"/>
      <c r="D46" s="951" t="s">
        <v>964</v>
      </c>
      <c r="E46" s="1047"/>
      <c r="F46" s="1047"/>
      <c r="G46" s="952"/>
      <c r="H46" s="576"/>
      <c r="I46" s="951" t="s">
        <v>964</v>
      </c>
      <c r="J46" s="1047"/>
      <c r="K46" s="1047"/>
      <c r="L46" s="952"/>
      <c r="M46" s="576"/>
      <c r="N46" s="951" t="s">
        <v>964</v>
      </c>
      <c r="O46" s="1047"/>
      <c r="P46" s="1047"/>
      <c r="Q46" s="952"/>
      <c r="R46" s="1089"/>
    </row>
    <row r="47" spans="1:18" ht="39.6">
      <c r="A47" s="574"/>
      <c r="B47" s="577" t="s">
        <v>965</v>
      </c>
      <c r="C47" s="530"/>
      <c r="D47" s="530"/>
      <c r="E47" s="305" t="s">
        <v>915</v>
      </c>
      <c r="F47" s="19" t="s">
        <v>916</v>
      </c>
      <c r="G47" s="19" t="s">
        <v>917</v>
      </c>
      <c r="H47" s="530"/>
      <c r="I47" s="530"/>
      <c r="J47" s="305" t="s">
        <v>915</v>
      </c>
      <c r="K47" s="19" t="s">
        <v>918</v>
      </c>
      <c r="L47" s="19" t="s">
        <v>917</v>
      </c>
      <c r="M47" s="530"/>
      <c r="N47" s="530"/>
      <c r="O47" s="305" t="s">
        <v>915</v>
      </c>
      <c r="P47" s="19" t="s">
        <v>919</v>
      </c>
      <c r="Q47" s="19" t="s">
        <v>917</v>
      </c>
      <c r="R47" s="954"/>
    </row>
    <row r="48" spans="1:18">
      <c r="A48" s="20">
        <v>1</v>
      </c>
      <c r="B48" s="578" t="s">
        <v>966</v>
      </c>
      <c r="C48" s="711">
        <f>C12</f>
        <v>0.32069138013595022</v>
      </c>
      <c r="D48" s="711">
        <f t="shared" ref="D48:R48" si="0">D12</f>
        <v>7.6453659527850127E-3</v>
      </c>
      <c r="E48" s="712">
        <f t="shared" si="0"/>
        <v>4.7025031703537746E-4</v>
      </c>
      <c r="F48" s="711">
        <f t="shared" si="0"/>
        <v>1.1496346254911431E-3</v>
      </c>
      <c r="G48" s="711">
        <f t="shared" si="0"/>
        <v>3.2893224710378224E-3</v>
      </c>
      <c r="H48" s="711">
        <f t="shared" si="0"/>
        <v>4.1802431786867787E-5</v>
      </c>
      <c r="I48" s="711">
        <f t="shared" si="0"/>
        <v>3.2492182569603871E-5</v>
      </c>
      <c r="J48" s="712">
        <f t="shared" si="0"/>
        <v>0</v>
      </c>
      <c r="K48" s="711">
        <f t="shared" si="0"/>
        <v>0</v>
      </c>
      <c r="L48" s="711">
        <f t="shared" si="0"/>
        <v>2.8376313838570221E-5</v>
      </c>
      <c r="M48" s="711">
        <f t="shared" si="0"/>
        <v>0.32073318256773709</v>
      </c>
      <c r="N48" s="711">
        <f t="shared" si="0"/>
        <v>7.6778581353546165E-3</v>
      </c>
      <c r="O48" s="712">
        <f t="shared" si="0"/>
        <v>4.7025031703537746E-4</v>
      </c>
      <c r="P48" s="711">
        <f t="shared" si="0"/>
        <v>1.1496346254911431E-3</v>
      </c>
      <c r="Q48" s="711">
        <f t="shared" si="0"/>
        <v>3.3176987848763926E-3</v>
      </c>
      <c r="R48" s="711">
        <f t="shared" si="0"/>
        <v>0.29586875743422164</v>
      </c>
    </row>
    <row r="49" spans="1:18" ht="26.4">
      <c r="A49" s="20">
        <v>2</v>
      </c>
      <c r="B49" s="580" t="s">
        <v>921</v>
      </c>
      <c r="C49" s="712">
        <f t="shared" ref="C49:R49" si="1">C13</f>
        <v>0.7576266512195422</v>
      </c>
      <c r="D49" s="712">
        <f t="shared" si="1"/>
        <v>1.806751747754462E-2</v>
      </c>
      <c r="E49" s="712">
        <f t="shared" si="1"/>
        <v>1.1112948515908006E-3</v>
      </c>
      <c r="F49" s="712">
        <f t="shared" si="1"/>
        <v>2.7168148414511571E-3</v>
      </c>
      <c r="G49" s="712">
        <f t="shared" si="1"/>
        <v>7.7733219837707443E-3</v>
      </c>
      <c r="H49" s="712">
        <f t="shared" si="1"/>
        <v>9.8787444783853169E-5</v>
      </c>
      <c r="I49" s="712">
        <f t="shared" si="1"/>
        <v>7.6785477645584764E-5</v>
      </c>
      <c r="J49" s="712">
        <f t="shared" si="1"/>
        <v>0</v>
      </c>
      <c r="K49" s="712">
        <f t="shared" si="1"/>
        <v>0</v>
      </c>
      <c r="L49" s="712">
        <f t="shared" si="1"/>
        <v>6.7058862766392353E-5</v>
      </c>
      <c r="M49" s="712">
        <f t="shared" si="1"/>
        <v>0.75772543866432607</v>
      </c>
      <c r="N49" s="712">
        <f t="shared" si="1"/>
        <v>1.8144302955190206E-2</v>
      </c>
      <c r="O49" s="712">
        <f t="shared" si="1"/>
        <v>1.1112948515908006E-3</v>
      </c>
      <c r="P49" s="712">
        <f t="shared" si="1"/>
        <v>2.7168148414511571E-3</v>
      </c>
      <c r="Q49" s="712">
        <f t="shared" si="1"/>
        <v>7.8403808465371365E-3</v>
      </c>
      <c r="R49" s="712">
        <f t="shared" si="1"/>
        <v>0.29580050366737531</v>
      </c>
    </row>
    <row r="50" spans="1:18">
      <c r="A50" s="20">
        <v>3</v>
      </c>
      <c r="B50" s="581" t="s">
        <v>967</v>
      </c>
      <c r="C50" s="712">
        <f t="shared" ref="C50:R50" si="2">C14</f>
        <v>0.23206980859515364</v>
      </c>
      <c r="D50" s="712">
        <f t="shared" si="2"/>
        <v>3.5549834812850782E-2</v>
      </c>
      <c r="E50" s="712">
        <f t="shared" si="2"/>
        <v>0</v>
      </c>
      <c r="F50" s="712">
        <f t="shared" si="2"/>
        <v>2.3129585835649628E-3</v>
      </c>
      <c r="G50" s="712">
        <f t="shared" si="2"/>
        <v>1.4405589942654649E-2</v>
      </c>
      <c r="H50" s="712">
        <f t="shared" si="2"/>
        <v>1.6270764886252735E-4</v>
      </c>
      <c r="I50" s="712">
        <f t="shared" si="2"/>
        <v>2.2602713701423076E-5</v>
      </c>
      <c r="J50" s="712">
        <f t="shared" si="2"/>
        <v>0</v>
      </c>
      <c r="K50" s="712">
        <f t="shared" si="2"/>
        <v>0</v>
      </c>
      <c r="L50" s="712">
        <f t="shared" si="2"/>
        <v>7.7811344401671572E-8</v>
      </c>
      <c r="M50" s="712">
        <f t="shared" si="2"/>
        <v>0.23223251624401617</v>
      </c>
      <c r="N50" s="712">
        <f t="shared" si="2"/>
        <v>3.5572437526552203E-2</v>
      </c>
      <c r="O50" s="712">
        <f t="shared" si="2"/>
        <v>0</v>
      </c>
      <c r="P50" s="712">
        <f t="shared" si="2"/>
        <v>2.3129585835649628E-3</v>
      </c>
      <c r="Q50" s="712">
        <f t="shared" si="2"/>
        <v>1.4405667753999051E-2</v>
      </c>
      <c r="R50" s="712">
        <f t="shared" si="2"/>
        <v>3.8085787731833916E-2</v>
      </c>
    </row>
    <row r="51" spans="1:18">
      <c r="A51" s="20">
        <v>4</v>
      </c>
      <c r="B51" s="582" t="s">
        <v>419</v>
      </c>
      <c r="C51" s="712">
        <f t="shared" ref="C51:R51" si="3">C15</f>
        <v>0.2196323299712879</v>
      </c>
      <c r="D51" s="712">
        <f t="shared" si="3"/>
        <v>3.5970162405587952E-2</v>
      </c>
      <c r="E51" s="712">
        <f t="shared" si="3"/>
        <v>0</v>
      </c>
      <c r="F51" s="712">
        <f t="shared" si="3"/>
        <v>2.5641085903938422E-3</v>
      </c>
      <c r="G51" s="712">
        <f t="shared" si="3"/>
        <v>1.2284334158953646E-2</v>
      </c>
      <c r="H51" s="712">
        <f t="shared" si="3"/>
        <v>1.7576796134086679E-4</v>
      </c>
      <c r="I51" s="712">
        <f t="shared" si="3"/>
        <v>2.3948013633916362E-5</v>
      </c>
      <c r="J51" s="712">
        <f t="shared" si="3"/>
        <v>0</v>
      </c>
      <c r="K51" s="712">
        <f t="shared" si="3"/>
        <v>0</v>
      </c>
      <c r="L51" s="712">
        <f t="shared" si="3"/>
        <v>8.8353025672076911E-8</v>
      </c>
      <c r="M51" s="712">
        <f t="shared" si="3"/>
        <v>0.21980809793262876</v>
      </c>
      <c r="N51" s="712">
        <f t="shared" si="3"/>
        <v>3.5994110419221868E-2</v>
      </c>
      <c r="O51" s="712">
        <f t="shared" si="3"/>
        <v>0</v>
      </c>
      <c r="P51" s="712">
        <f t="shared" si="3"/>
        <v>2.5641085903938422E-3</v>
      </c>
      <c r="Q51" s="712">
        <f t="shared" si="3"/>
        <v>1.2284422511979318E-2</v>
      </c>
      <c r="R51" s="712">
        <f t="shared" si="3"/>
        <v>3.3530140118816387E-2</v>
      </c>
    </row>
    <row r="52" spans="1:18">
      <c r="A52" s="20">
        <v>5</v>
      </c>
      <c r="B52" s="582" t="s">
        <v>421</v>
      </c>
      <c r="C52" s="712">
        <f t="shared" ref="C52:R52" si="4">C16</f>
        <v>0.32361121750293625</v>
      </c>
      <c r="D52" s="712">
        <f t="shared" si="4"/>
        <v>3.2456170798977037E-2</v>
      </c>
      <c r="E52" s="712">
        <f t="shared" si="4"/>
        <v>0</v>
      </c>
      <c r="F52" s="712">
        <f t="shared" si="4"/>
        <v>4.6446290629809886E-4</v>
      </c>
      <c r="G52" s="712">
        <f t="shared" si="4"/>
        <v>3.0018299637782388E-2</v>
      </c>
      <c r="H52" s="712">
        <f t="shared" si="4"/>
        <v>6.6582104353129715E-5</v>
      </c>
      <c r="I52" s="712">
        <f t="shared" si="4"/>
        <v>1.2701136786334208E-5</v>
      </c>
      <c r="J52" s="712">
        <f t="shared" si="4"/>
        <v>0</v>
      </c>
      <c r="K52" s="712">
        <f t="shared" si="4"/>
        <v>0</v>
      </c>
      <c r="L52" s="712">
        <f t="shared" si="4"/>
        <v>0</v>
      </c>
      <c r="M52" s="712">
        <f t="shared" si="4"/>
        <v>0.32367779960728937</v>
      </c>
      <c r="N52" s="712">
        <f t="shared" si="4"/>
        <v>3.2468871935763373E-2</v>
      </c>
      <c r="O52" s="712">
        <f t="shared" si="4"/>
        <v>0</v>
      </c>
      <c r="P52" s="712">
        <f t="shared" si="4"/>
        <v>4.6446290629809886E-4</v>
      </c>
      <c r="Q52" s="712">
        <f t="shared" si="4"/>
        <v>3.0018299637782388E-2</v>
      </c>
      <c r="R52" s="712">
        <f t="shared" si="4"/>
        <v>4.5556476130175277E-3</v>
      </c>
    </row>
    <row r="53" spans="1:18">
      <c r="A53" s="20">
        <v>6</v>
      </c>
      <c r="B53" s="583" t="s">
        <v>924</v>
      </c>
      <c r="C53" s="712">
        <f t="shared" ref="C53:R53" si="5">C17</f>
        <v>0.33723148919059059</v>
      </c>
      <c r="D53" s="712">
        <f t="shared" si="5"/>
        <v>3.2303489304843697E-2</v>
      </c>
      <c r="E53" s="712">
        <f t="shared" si="5"/>
        <v>0</v>
      </c>
      <c r="F53" s="712">
        <f t="shared" si="5"/>
        <v>7.7378947213876785E-4</v>
      </c>
      <c r="G53" s="712">
        <f t="shared" si="5"/>
        <v>1.6148263048248582E-2</v>
      </c>
      <c r="H53" s="712">
        <f t="shared" si="5"/>
        <v>3.9371761387135574E-4</v>
      </c>
      <c r="I53" s="712">
        <f t="shared" si="5"/>
        <v>6.6174184560893878E-5</v>
      </c>
      <c r="J53" s="712">
        <f t="shared" si="5"/>
        <v>0</v>
      </c>
      <c r="K53" s="712">
        <f t="shared" si="5"/>
        <v>0</v>
      </c>
      <c r="L53" s="712">
        <f t="shared" si="5"/>
        <v>1.3508620193958825E-7</v>
      </c>
      <c r="M53" s="712">
        <f t="shared" si="5"/>
        <v>0.33762520680446195</v>
      </c>
      <c r="N53" s="712">
        <f t="shared" si="5"/>
        <v>3.2369663489404593E-2</v>
      </c>
      <c r="O53" s="712">
        <f t="shared" si="5"/>
        <v>0</v>
      </c>
      <c r="P53" s="712">
        <f t="shared" si="5"/>
        <v>7.7378947213876785E-4</v>
      </c>
      <c r="Q53" s="712">
        <f t="shared" si="5"/>
        <v>1.6148398134450521E-2</v>
      </c>
      <c r="R53" s="712">
        <f t="shared" si="5"/>
        <v>5.6476500126563772E-4</v>
      </c>
    </row>
    <row r="54" spans="1:18">
      <c r="A54" s="20">
        <v>7</v>
      </c>
      <c r="B54" s="583" t="s">
        <v>968</v>
      </c>
      <c r="C54" s="712">
        <f t="shared" ref="C54:R54" si="6">C18</f>
        <v>0.31082365557870056</v>
      </c>
      <c r="D54" s="712">
        <f t="shared" si="6"/>
        <v>7.5958722446210145E-3</v>
      </c>
      <c r="E54" s="712">
        <f t="shared" si="6"/>
        <v>0</v>
      </c>
      <c r="F54" s="712">
        <f t="shared" si="6"/>
        <v>8.4217653035240125E-4</v>
      </c>
      <c r="G54" s="712">
        <f t="shared" si="6"/>
        <v>1.4210758278209899E-3</v>
      </c>
      <c r="H54" s="712">
        <f t="shared" si="6"/>
        <v>0</v>
      </c>
      <c r="I54" s="712">
        <f t="shared" si="6"/>
        <v>0</v>
      </c>
      <c r="J54" s="712">
        <f t="shared" si="6"/>
        <v>0</v>
      </c>
      <c r="K54" s="712">
        <f t="shared" si="6"/>
        <v>0</v>
      </c>
      <c r="L54" s="712">
        <f t="shared" si="6"/>
        <v>0</v>
      </c>
      <c r="M54" s="712">
        <f t="shared" si="6"/>
        <v>0.31082365557870056</v>
      </c>
      <c r="N54" s="712">
        <f t="shared" si="6"/>
        <v>7.5958722446210145E-3</v>
      </c>
      <c r="O54" s="712">
        <f t="shared" si="6"/>
        <v>0</v>
      </c>
      <c r="P54" s="712">
        <f t="shared" si="6"/>
        <v>8.4217653035240125E-4</v>
      </c>
      <c r="Q54" s="712">
        <f t="shared" si="6"/>
        <v>1.4210758278209899E-3</v>
      </c>
      <c r="R54" s="712">
        <f t="shared" si="6"/>
        <v>4.8033630635866474E-6</v>
      </c>
    </row>
    <row r="55" spans="1:18">
      <c r="A55" s="20">
        <v>8</v>
      </c>
      <c r="B55" s="583" t="s">
        <v>925</v>
      </c>
      <c r="C55" s="712">
        <f t="shared" ref="C55:R55" si="7">C19</f>
        <v>0.26799400732548045</v>
      </c>
      <c r="D55" s="712">
        <f t="shared" si="7"/>
        <v>4.2866602769241632E-2</v>
      </c>
      <c r="E55" s="712">
        <f t="shared" si="7"/>
        <v>0</v>
      </c>
      <c r="F55" s="712">
        <f t="shared" si="7"/>
        <v>1.3016768249241358E-3</v>
      </c>
      <c r="G55" s="712">
        <f t="shared" si="7"/>
        <v>6.0817598451919233E-3</v>
      </c>
      <c r="H55" s="712">
        <f t="shared" si="7"/>
        <v>9.0152155283455761E-4</v>
      </c>
      <c r="I55" s="712">
        <f t="shared" si="7"/>
        <v>1.463868260854529E-4</v>
      </c>
      <c r="J55" s="712">
        <f t="shared" si="7"/>
        <v>0</v>
      </c>
      <c r="K55" s="712">
        <f t="shared" si="7"/>
        <v>0</v>
      </c>
      <c r="L55" s="712">
        <f t="shared" si="7"/>
        <v>2.2324275074757678E-10</v>
      </c>
      <c r="M55" s="712">
        <f t="shared" si="7"/>
        <v>0.26889552887831503</v>
      </c>
      <c r="N55" s="712">
        <f t="shared" si="7"/>
        <v>4.3012989595327088E-2</v>
      </c>
      <c r="O55" s="712">
        <f t="shared" si="7"/>
        <v>0</v>
      </c>
      <c r="P55" s="712">
        <f t="shared" si="7"/>
        <v>1.3016768249241358E-3</v>
      </c>
      <c r="Q55" s="712">
        <f t="shared" si="7"/>
        <v>6.081760068434674E-3</v>
      </c>
      <c r="R55" s="712">
        <f t="shared" si="7"/>
        <v>4.5372560009423931E-4</v>
      </c>
    </row>
    <row r="56" spans="1:18">
      <c r="A56" s="20">
        <v>9</v>
      </c>
      <c r="B56" s="581" t="s">
        <v>969</v>
      </c>
      <c r="C56" s="712">
        <f t="shared" ref="C56:R56" si="8">C20</f>
        <v>0.36428373156160987</v>
      </c>
      <c r="D56" s="712">
        <f t="shared" si="8"/>
        <v>8.2150270337610229E-2</v>
      </c>
      <c r="E56" s="712">
        <f t="shared" si="8"/>
        <v>6.7673200509891203E-3</v>
      </c>
      <c r="F56" s="712">
        <f t="shared" si="8"/>
        <v>1.4730756848925469E-2</v>
      </c>
      <c r="G56" s="712">
        <f t="shared" si="8"/>
        <v>3.6041371375841569E-2</v>
      </c>
      <c r="H56" s="712">
        <f t="shared" si="8"/>
        <v>4.7400095963548802E-4</v>
      </c>
      <c r="I56" s="712">
        <f t="shared" si="8"/>
        <v>4.4986941692272766E-4</v>
      </c>
      <c r="J56" s="712">
        <f t="shared" si="8"/>
        <v>0</v>
      </c>
      <c r="K56" s="712">
        <f t="shared" si="8"/>
        <v>0</v>
      </c>
      <c r="L56" s="712">
        <f t="shared" si="8"/>
        <v>0</v>
      </c>
      <c r="M56" s="712">
        <f t="shared" si="8"/>
        <v>0.36475773252124538</v>
      </c>
      <c r="N56" s="712">
        <f t="shared" si="8"/>
        <v>8.2600139754532953E-2</v>
      </c>
      <c r="O56" s="712">
        <f t="shared" si="8"/>
        <v>6.7673200509891203E-3</v>
      </c>
      <c r="P56" s="712">
        <f t="shared" si="8"/>
        <v>1.4730756848925469E-2</v>
      </c>
      <c r="Q56" s="712">
        <f t="shared" si="8"/>
        <v>3.6041371375841569E-2</v>
      </c>
      <c r="R56" s="712">
        <f t="shared" si="8"/>
        <v>4.8574853021097104E-2</v>
      </c>
    </row>
    <row r="57" spans="1:18">
      <c r="A57" s="20">
        <v>10</v>
      </c>
      <c r="B57" s="581" t="s">
        <v>426</v>
      </c>
      <c r="C57" s="714">
        <f t="shared" ref="C57:G57" si="9">C21</f>
        <v>0.94382978118529337</v>
      </c>
      <c r="D57" s="714">
        <f t="shared" si="9"/>
        <v>0</v>
      </c>
      <c r="E57" s="714">
        <f t="shared" si="9"/>
        <v>0</v>
      </c>
      <c r="F57" s="714">
        <f t="shared" si="9"/>
        <v>0</v>
      </c>
      <c r="G57" s="714">
        <f t="shared" si="9"/>
        <v>0</v>
      </c>
      <c r="H57" s="584"/>
      <c r="I57" s="584"/>
      <c r="J57" s="584"/>
      <c r="K57" s="584"/>
      <c r="L57" s="584"/>
      <c r="M57" s="714">
        <f t="shared" ref="M57:R57" si="10">M21</f>
        <v>0.94382978118529337</v>
      </c>
      <c r="N57" s="714">
        <f t="shared" si="10"/>
        <v>0</v>
      </c>
      <c r="O57" s="714">
        <f t="shared" si="10"/>
        <v>0</v>
      </c>
      <c r="P57" s="714">
        <f t="shared" si="10"/>
        <v>0</v>
      </c>
      <c r="Q57" s="714">
        <f t="shared" si="10"/>
        <v>0</v>
      </c>
      <c r="R57" s="714">
        <f t="shared" si="10"/>
        <v>0.20592955348346639</v>
      </c>
    </row>
    <row r="58" spans="1:18">
      <c r="A58" s="20">
        <v>11</v>
      </c>
      <c r="B58" s="583" t="s">
        <v>927</v>
      </c>
      <c r="C58" s="712">
        <f t="shared" ref="C58:G58" si="11">C22</f>
        <v>0.94154309655327606</v>
      </c>
      <c r="D58" s="712">
        <f t="shared" si="11"/>
        <v>0</v>
      </c>
      <c r="E58" s="712">
        <f t="shared" si="11"/>
        <v>0</v>
      </c>
      <c r="F58" s="712">
        <f t="shared" si="11"/>
        <v>0</v>
      </c>
      <c r="G58" s="712">
        <f t="shared" si="11"/>
        <v>0</v>
      </c>
      <c r="H58" s="584"/>
      <c r="I58" s="584"/>
      <c r="J58" s="584"/>
      <c r="K58" s="584"/>
      <c r="L58" s="584"/>
      <c r="M58" s="712">
        <f t="shared" ref="M58:R58" si="12">M22</f>
        <v>0.94154309655327606</v>
      </c>
      <c r="N58" s="712">
        <f t="shared" si="12"/>
        <v>0</v>
      </c>
      <c r="O58" s="712">
        <f t="shared" si="12"/>
        <v>0</v>
      </c>
      <c r="P58" s="712">
        <f t="shared" si="12"/>
        <v>0</v>
      </c>
      <c r="Q58" s="712">
        <f t="shared" si="12"/>
        <v>0</v>
      </c>
      <c r="R58" s="712">
        <f t="shared" si="12"/>
        <v>0.19787411575987929</v>
      </c>
    </row>
    <row r="59" spans="1:18">
      <c r="A59" s="20">
        <v>12</v>
      </c>
      <c r="B59" s="583" t="s">
        <v>928</v>
      </c>
      <c r="C59" s="712">
        <f t="shared" ref="C59:G59" si="13">C23</f>
        <v>1</v>
      </c>
      <c r="D59" s="712">
        <f t="shared" si="13"/>
        <v>0</v>
      </c>
      <c r="E59" s="712">
        <f t="shared" si="13"/>
        <v>0</v>
      </c>
      <c r="F59" s="712">
        <f t="shared" si="13"/>
        <v>0</v>
      </c>
      <c r="G59" s="712">
        <f t="shared" si="13"/>
        <v>0</v>
      </c>
      <c r="H59" s="584"/>
      <c r="I59" s="584"/>
      <c r="J59" s="584"/>
      <c r="K59" s="584"/>
      <c r="L59" s="584"/>
      <c r="M59" s="712">
        <f t="shared" ref="M59:R59" si="14">M23</f>
        <v>1</v>
      </c>
      <c r="N59" s="712">
        <f t="shared" si="14"/>
        <v>0</v>
      </c>
      <c r="O59" s="712">
        <f t="shared" si="14"/>
        <v>0</v>
      </c>
      <c r="P59" s="712">
        <f t="shared" si="14"/>
        <v>0</v>
      </c>
      <c r="Q59" s="712">
        <f t="shared" si="14"/>
        <v>0</v>
      </c>
      <c r="R59" s="712">
        <f t="shared" si="14"/>
        <v>7.6212896880927085E-3</v>
      </c>
    </row>
    <row r="60" spans="1:18">
      <c r="A60" s="20">
        <v>13</v>
      </c>
      <c r="B60" s="583" t="s">
        <v>929</v>
      </c>
      <c r="C60" s="712">
        <f t="shared" ref="C60:G60" si="15">C24</f>
        <v>1</v>
      </c>
      <c r="D60" s="712">
        <f t="shared" si="15"/>
        <v>0</v>
      </c>
      <c r="E60" s="712">
        <f t="shared" si="15"/>
        <v>0</v>
      </c>
      <c r="F60" s="712">
        <f t="shared" si="15"/>
        <v>0</v>
      </c>
      <c r="G60" s="712">
        <f t="shared" si="15"/>
        <v>0</v>
      </c>
      <c r="H60" s="584"/>
      <c r="I60" s="584"/>
      <c r="J60" s="584"/>
      <c r="K60" s="584"/>
      <c r="L60" s="584"/>
      <c r="M60" s="712">
        <f t="shared" ref="M60:R60" si="16">M24</f>
        <v>1</v>
      </c>
      <c r="N60" s="712">
        <f t="shared" si="16"/>
        <v>0</v>
      </c>
      <c r="O60" s="712">
        <f t="shared" si="16"/>
        <v>0</v>
      </c>
      <c r="P60" s="712">
        <f t="shared" si="16"/>
        <v>0</v>
      </c>
      <c r="Q60" s="712">
        <f t="shared" si="16"/>
        <v>0</v>
      </c>
      <c r="R60" s="712">
        <f t="shared" si="16"/>
        <v>4.3414803549439191E-4</v>
      </c>
    </row>
    <row r="61" spans="1:18">
      <c r="A61" s="20">
        <v>14</v>
      </c>
      <c r="B61" s="582" t="s">
        <v>970</v>
      </c>
      <c r="C61" s="712">
        <f t="shared" ref="C61:G61" si="17">C25</f>
        <v>1.0000000000000002</v>
      </c>
      <c r="D61" s="712">
        <f t="shared" si="17"/>
        <v>0</v>
      </c>
      <c r="E61" s="712">
        <f t="shared" si="17"/>
        <v>0</v>
      </c>
      <c r="F61" s="712">
        <f t="shared" si="17"/>
        <v>0</v>
      </c>
      <c r="G61" s="712">
        <f t="shared" si="17"/>
        <v>0</v>
      </c>
      <c r="H61" s="584"/>
      <c r="I61" s="584"/>
      <c r="J61" s="584"/>
      <c r="K61" s="584"/>
      <c r="L61" s="584"/>
      <c r="M61" s="712">
        <f t="shared" ref="M61:R61" si="18">M25</f>
        <v>1.0000000000000002</v>
      </c>
      <c r="N61" s="712">
        <f t="shared" si="18"/>
        <v>0</v>
      </c>
      <c r="O61" s="712">
        <f t="shared" si="18"/>
        <v>0</v>
      </c>
      <c r="P61" s="712">
        <f t="shared" si="18"/>
        <v>0</v>
      </c>
      <c r="Q61" s="712">
        <f t="shared" si="18"/>
        <v>0</v>
      </c>
      <c r="R61" s="712">
        <f t="shared" si="18"/>
        <v>3.2103094309778725E-3</v>
      </c>
    </row>
    <row r="62" spans="1:18">
      <c r="A62" s="20">
        <v>15</v>
      </c>
      <c r="B62" s="565" t="s">
        <v>931</v>
      </c>
      <c r="C62" s="712">
        <f t="shared" ref="C62:G62" si="19">C26</f>
        <v>1</v>
      </c>
      <c r="D62" s="712">
        <f t="shared" si="19"/>
        <v>0</v>
      </c>
      <c r="E62" s="712">
        <f t="shared" si="19"/>
        <v>0</v>
      </c>
      <c r="F62" s="712">
        <f t="shared" si="19"/>
        <v>0</v>
      </c>
      <c r="G62" s="712">
        <f t="shared" si="19"/>
        <v>0</v>
      </c>
      <c r="H62" s="584"/>
      <c r="I62" s="584"/>
      <c r="J62" s="584"/>
      <c r="K62" s="584"/>
      <c r="L62" s="584"/>
      <c r="M62" s="712">
        <f t="shared" ref="M62:R62" si="20">M26</f>
        <v>1</v>
      </c>
      <c r="N62" s="712">
        <f t="shared" si="20"/>
        <v>0</v>
      </c>
      <c r="O62" s="712">
        <f t="shared" si="20"/>
        <v>0</v>
      </c>
      <c r="P62" s="712">
        <f t="shared" si="20"/>
        <v>0</v>
      </c>
      <c r="Q62" s="712">
        <f t="shared" si="20"/>
        <v>0</v>
      </c>
      <c r="R62" s="712">
        <f t="shared" si="20"/>
        <v>9.9620087990520906E-4</v>
      </c>
    </row>
    <row r="63" spans="1:18">
      <c r="A63" s="20">
        <v>16</v>
      </c>
      <c r="B63" s="565" t="s">
        <v>932</v>
      </c>
      <c r="C63" s="712">
        <f t="shared" ref="C63:L63" si="21">C27</f>
        <v>1.0000000000000002</v>
      </c>
      <c r="D63" s="712">
        <f t="shared" si="21"/>
        <v>0</v>
      </c>
      <c r="E63" s="712">
        <f t="shared" si="21"/>
        <v>0</v>
      </c>
      <c r="F63" s="712">
        <f t="shared" si="21"/>
        <v>0</v>
      </c>
      <c r="G63" s="712">
        <f t="shared" si="21"/>
        <v>0</v>
      </c>
      <c r="H63" s="714">
        <f t="shared" si="21"/>
        <v>0</v>
      </c>
      <c r="I63" s="714">
        <f t="shared" si="21"/>
        <v>0</v>
      </c>
      <c r="J63" s="714">
        <f t="shared" si="21"/>
        <v>0</v>
      </c>
      <c r="K63" s="714">
        <f t="shared" si="21"/>
        <v>0</v>
      </c>
      <c r="L63" s="714">
        <f t="shared" si="21"/>
        <v>0</v>
      </c>
      <c r="M63" s="714">
        <f t="shared" ref="M63:R63" si="22">M27</f>
        <v>1.0000000000000002</v>
      </c>
      <c r="N63" s="714">
        <f t="shared" si="22"/>
        <v>0</v>
      </c>
      <c r="O63" s="714">
        <f t="shared" si="22"/>
        <v>0</v>
      </c>
      <c r="P63" s="714">
        <f t="shared" si="22"/>
        <v>0</v>
      </c>
      <c r="Q63" s="714">
        <f t="shared" si="22"/>
        <v>0</v>
      </c>
      <c r="R63" s="714">
        <f t="shared" si="22"/>
        <v>2.2141085510726639E-3</v>
      </c>
    </row>
    <row r="64" spans="1:18" ht="26.4">
      <c r="A64" s="20">
        <v>17</v>
      </c>
      <c r="B64" s="585" t="s">
        <v>933</v>
      </c>
      <c r="C64" s="712">
        <f t="shared" ref="C64:G64" si="23">C28</f>
        <v>1</v>
      </c>
      <c r="D64" s="712">
        <f t="shared" si="23"/>
        <v>0</v>
      </c>
      <c r="E64" s="712">
        <f t="shared" si="23"/>
        <v>0</v>
      </c>
      <c r="F64" s="712">
        <f t="shared" si="23"/>
        <v>0</v>
      </c>
      <c r="G64" s="712">
        <f t="shared" si="23"/>
        <v>0</v>
      </c>
      <c r="H64" s="584"/>
      <c r="I64" s="584"/>
      <c r="J64" s="584"/>
      <c r="K64" s="584"/>
      <c r="L64" s="584"/>
      <c r="M64" s="712">
        <f t="shared" ref="M64:R64" si="24">M28</f>
        <v>1</v>
      </c>
      <c r="N64" s="712">
        <f t="shared" si="24"/>
        <v>0</v>
      </c>
      <c r="O64" s="712">
        <f t="shared" si="24"/>
        <v>0</v>
      </c>
      <c r="P64" s="712">
        <f t="shared" si="24"/>
        <v>0</v>
      </c>
      <c r="Q64" s="712">
        <f t="shared" si="24"/>
        <v>7.2166048221771302E-5</v>
      </c>
      <c r="R64" s="712">
        <f t="shared" si="24"/>
        <v>6.8253766846331293E-5</v>
      </c>
    </row>
    <row r="71" spans="1:18">
      <c r="M71" s="1090" t="s">
        <v>1509</v>
      </c>
      <c r="N71" s="1090"/>
      <c r="O71" s="1090"/>
      <c r="P71" s="1090"/>
      <c r="Q71" s="1090"/>
      <c r="R71" s="1090"/>
    </row>
    <row r="72" spans="1:18">
      <c r="A72" s="756"/>
      <c r="B72" s="757"/>
      <c r="C72" s="385" t="s">
        <v>530</v>
      </c>
      <c r="D72" s="385" t="s">
        <v>947</v>
      </c>
      <c r="E72" s="385" t="s">
        <v>948</v>
      </c>
      <c r="F72" s="385" t="s">
        <v>949</v>
      </c>
      <c r="G72" s="385" t="s">
        <v>950</v>
      </c>
      <c r="H72" s="385" t="s">
        <v>951</v>
      </c>
      <c r="I72" s="385" t="s">
        <v>952</v>
      </c>
      <c r="J72" s="385" t="s">
        <v>610</v>
      </c>
      <c r="K72" s="385" t="s">
        <v>611</v>
      </c>
      <c r="L72" s="385" t="s">
        <v>953</v>
      </c>
      <c r="M72" s="385" t="s">
        <v>954</v>
      </c>
      <c r="N72" s="385" t="s">
        <v>955</v>
      </c>
      <c r="O72" s="385" t="s">
        <v>956</v>
      </c>
      <c r="P72" s="385" t="s">
        <v>957</v>
      </c>
      <c r="Q72" s="385" t="s">
        <v>958</v>
      </c>
      <c r="R72" s="385" t="s">
        <v>959</v>
      </c>
    </row>
    <row r="73" spans="1:18">
      <c r="A73" s="574"/>
      <c r="B73" s="575"/>
      <c r="C73" s="1091" t="str">
        <f>CONCATENATE('Ref Date'!$D$2,": KPIs on flows")</f>
        <v>Jun 24: KPIs on flows</v>
      </c>
      <c r="D73" s="1092"/>
      <c r="E73" s="1092"/>
      <c r="F73" s="1092"/>
      <c r="G73" s="1092"/>
      <c r="H73" s="1092"/>
      <c r="I73" s="1092"/>
      <c r="J73" s="1092"/>
      <c r="K73" s="1092"/>
      <c r="L73" s="1092"/>
      <c r="M73" s="1092"/>
      <c r="N73" s="1092"/>
      <c r="O73" s="1092"/>
      <c r="P73" s="1092"/>
      <c r="Q73" s="1092"/>
      <c r="R73" s="1093"/>
    </row>
    <row r="74" spans="1:18">
      <c r="A74" s="574"/>
      <c r="B74" s="575"/>
      <c r="C74" s="1094" t="s">
        <v>910</v>
      </c>
      <c r="D74" s="1095"/>
      <c r="E74" s="1095"/>
      <c r="F74" s="1095"/>
      <c r="G74" s="1096"/>
      <c r="H74" s="1094" t="s">
        <v>911</v>
      </c>
      <c r="I74" s="1095"/>
      <c r="J74" s="1095"/>
      <c r="K74" s="1095"/>
      <c r="L74" s="1096"/>
      <c r="M74" s="1094" t="s">
        <v>912</v>
      </c>
      <c r="N74" s="1095"/>
      <c r="O74" s="1095"/>
      <c r="P74" s="1095"/>
      <c r="Q74" s="1095"/>
      <c r="R74" s="1096"/>
    </row>
    <row r="75" spans="1:18">
      <c r="A75" s="574"/>
      <c r="B75" s="575"/>
      <c r="C75" s="951" t="s">
        <v>962</v>
      </c>
      <c r="D75" s="1047"/>
      <c r="E75" s="1047"/>
      <c r="F75" s="1047"/>
      <c r="G75" s="952"/>
      <c r="H75" s="951" t="s">
        <v>962</v>
      </c>
      <c r="I75" s="1047"/>
      <c r="J75" s="1047"/>
      <c r="K75" s="1047"/>
      <c r="L75" s="952"/>
      <c r="M75" s="951" t="s">
        <v>962</v>
      </c>
      <c r="N75" s="1047"/>
      <c r="O75" s="1047"/>
      <c r="P75" s="1047"/>
      <c r="Q75" s="952"/>
      <c r="R75" s="953" t="s">
        <v>963</v>
      </c>
    </row>
    <row r="76" spans="1:18">
      <c r="A76" s="574"/>
      <c r="B76" s="575"/>
      <c r="C76" s="576"/>
      <c r="D76" s="951" t="s">
        <v>964</v>
      </c>
      <c r="E76" s="1047"/>
      <c r="F76" s="1047"/>
      <c r="G76" s="952"/>
      <c r="H76" s="576"/>
      <c r="I76" s="951" t="s">
        <v>964</v>
      </c>
      <c r="J76" s="1047"/>
      <c r="K76" s="1047"/>
      <c r="L76" s="952"/>
      <c r="M76" s="576"/>
      <c r="N76" s="951" t="s">
        <v>964</v>
      </c>
      <c r="O76" s="1047"/>
      <c r="P76" s="1047"/>
      <c r="Q76" s="952"/>
      <c r="R76" s="1089"/>
    </row>
    <row r="77" spans="1:18" ht="39.6">
      <c r="A77" s="574"/>
      <c r="B77" s="577" t="s">
        <v>965</v>
      </c>
      <c r="C77" s="530"/>
      <c r="D77" s="530"/>
      <c r="E77" s="305" t="s">
        <v>915</v>
      </c>
      <c r="F77" s="19" t="s">
        <v>916</v>
      </c>
      <c r="G77" s="19" t="s">
        <v>917</v>
      </c>
      <c r="H77" s="530"/>
      <c r="I77" s="530"/>
      <c r="J77" s="305" t="s">
        <v>915</v>
      </c>
      <c r="K77" s="19" t="s">
        <v>918</v>
      </c>
      <c r="L77" s="19" t="s">
        <v>917</v>
      </c>
      <c r="M77" s="530"/>
      <c r="N77" s="530"/>
      <c r="O77" s="305" t="s">
        <v>915</v>
      </c>
      <c r="P77" s="19" t="s">
        <v>919</v>
      </c>
      <c r="Q77" s="19" t="s">
        <v>917</v>
      </c>
      <c r="R77" s="954"/>
    </row>
    <row r="78" spans="1:18">
      <c r="A78" s="20">
        <v>1</v>
      </c>
      <c r="B78" s="578" t="s">
        <v>966</v>
      </c>
      <c r="C78" s="711">
        <f>S12</f>
        <v>0.14177074987424415</v>
      </c>
      <c r="D78" s="711">
        <f t="shared" ref="D78:R78" si="25">T12</f>
        <v>1.1998497527666921E-2</v>
      </c>
      <c r="E78" s="712">
        <f t="shared" si="25"/>
        <v>2.8994936264149676E-3</v>
      </c>
      <c r="F78" s="711">
        <f t="shared" si="25"/>
        <v>2.6792870424913667E-4</v>
      </c>
      <c r="G78" s="711">
        <f t="shared" si="25"/>
        <v>8.3563450456710289E-3</v>
      </c>
      <c r="H78" s="711">
        <f t="shared" si="25"/>
        <v>1.0819481647694414E-5</v>
      </c>
      <c r="I78" s="711">
        <f t="shared" si="25"/>
        <v>1.0383005324881361E-5</v>
      </c>
      <c r="J78" s="712">
        <f t="shared" si="25"/>
        <v>0</v>
      </c>
      <c r="K78" s="711">
        <f t="shared" si="25"/>
        <v>0</v>
      </c>
      <c r="L78" s="711">
        <f t="shared" si="25"/>
        <v>6.3450424646371827E-8</v>
      </c>
      <c r="M78" s="711">
        <f t="shared" si="25"/>
        <v>0.14178156935589184</v>
      </c>
      <c r="N78" s="711">
        <f t="shared" si="25"/>
        <v>1.2008880532991803E-2</v>
      </c>
      <c r="O78" s="712">
        <f t="shared" si="25"/>
        <v>2.8994936264149676E-3</v>
      </c>
      <c r="P78" s="711">
        <f t="shared" si="25"/>
        <v>2.6792870424913667E-4</v>
      </c>
      <c r="Q78" s="711">
        <f t="shared" si="25"/>
        <v>8.3564084960956759E-3</v>
      </c>
      <c r="R78" s="711">
        <f t="shared" si="25"/>
        <v>0.21550466521589165</v>
      </c>
    </row>
    <row r="79" spans="1:18" ht="26.4">
      <c r="A79" s="20">
        <v>2</v>
      </c>
      <c r="B79" s="580" t="s">
        <v>921</v>
      </c>
      <c r="C79" s="712">
        <f t="shared" ref="C79:R79" si="26">S13</f>
        <v>0.64198843086490109</v>
      </c>
      <c r="D79" s="712">
        <f t="shared" si="26"/>
        <v>5.4334353071088116E-2</v>
      </c>
      <c r="E79" s="712">
        <f t="shared" si="26"/>
        <v>1.313015317640643E-2</v>
      </c>
      <c r="F79" s="712">
        <f t="shared" si="26"/>
        <v>1.2132963132245155E-3</v>
      </c>
      <c r="G79" s="712">
        <f t="shared" si="26"/>
        <v>3.7841121444445881E-2</v>
      </c>
      <c r="H79" s="712">
        <f t="shared" si="26"/>
        <v>4.899526249319454E-5</v>
      </c>
      <c r="I79" s="712">
        <f t="shared" si="26"/>
        <v>4.701871013101673E-5</v>
      </c>
      <c r="J79" s="712">
        <f t="shared" si="26"/>
        <v>0</v>
      </c>
      <c r="K79" s="712">
        <f t="shared" si="26"/>
        <v>0</v>
      </c>
      <c r="L79" s="712">
        <f t="shared" si="26"/>
        <v>2.873307901507568E-7</v>
      </c>
      <c r="M79" s="712">
        <f t="shared" si="26"/>
        <v>0.64203742612739434</v>
      </c>
      <c r="N79" s="712">
        <f t="shared" si="26"/>
        <v>5.4381371781219136E-2</v>
      </c>
      <c r="O79" s="712">
        <f t="shared" si="26"/>
        <v>1.313015317640643E-2</v>
      </c>
      <c r="P79" s="712">
        <f t="shared" si="26"/>
        <v>1.2132963132245155E-3</v>
      </c>
      <c r="Q79" s="712">
        <f t="shared" si="26"/>
        <v>3.7841408775236035E-2</v>
      </c>
      <c r="R79" s="712">
        <f t="shared" si="26"/>
        <v>0.21550241332347919</v>
      </c>
    </row>
    <row r="80" spans="1:18">
      <c r="A80" s="20">
        <v>3</v>
      </c>
      <c r="B80" s="581" t="s">
        <v>967</v>
      </c>
      <c r="C80" s="712">
        <f t="shared" ref="C80:R80" si="27">S14</f>
        <v>0.26104161298576167</v>
      </c>
      <c r="D80" s="712">
        <f t="shared" si="27"/>
        <v>8.1560346707267688E-3</v>
      </c>
      <c r="E80" s="712">
        <f t="shared" si="27"/>
        <v>0</v>
      </c>
      <c r="F80" s="712">
        <f t="shared" si="27"/>
        <v>1.8627620005331809E-3</v>
      </c>
      <c r="G80" s="712">
        <f t="shared" si="27"/>
        <v>2.7641820642449731E-3</v>
      </c>
      <c r="H80" s="712">
        <f t="shared" si="27"/>
        <v>2.9910695717146721E-5</v>
      </c>
      <c r="I80" s="712">
        <f t="shared" si="27"/>
        <v>1.14996740116961E-5</v>
      </c>
      <c r="J80" s="712">
        <f t="shared" si="27"/>
        <v>0</v>
      </c>
      <c r="K80" s="712">
        <f t="shared" si="27"/>
        <v>0</v>
      </c>
      <c r="L80" s="712">
        <f t="shared" si="27"/>
        <v>9.4043042915753535E-8</v>
      </c>
      <c r="M80" s="712">
        <f t="shared" si="27"/>
        <v>0.26107152368147885</v>
      </c>
      <c r="N80" s="712">
        <f t="shared" si="27"/>
        <v>8.1675343447384641E-3</v>
      </c>
      <c r="O80" s="712">
        <f t="shared" si="27"/>
        <v>0</v>
      </c>
      <c r="P80" s="712">
        <f t="shared" si="27"/>
        <v>1.8627620005331809E-3</v>
      </c>
      <c r="Q80" s="712">
        <f t="shared" si="27"/>
        <v>2.7642761072878886E-3</v>
      </c>
      <c r="R80" s="712">
        <f t="shared" si="27"/>
        <v>7.78757132546314E-3</v>
      </c>
    </row>
    <row r="81" spans="1:18">
      <c r="A81" s="20">
        <v>4</v>
      </c>
      <c r="B81" s="582" t="s">
        <v>419</v>
      </c>
      <c r="C81" s="712">
        <f t="shared" ref="C81:R81" si="28">S15</f>
        <v>0.28621864945908615</v>
      </c>
      <c r="D81" s="712">
        <f t="shared" si="28"/>
        <v>8.0095500390337058E-3</v>
      </c>
      <c r="E81" s="712">
        <f t="shared" si="28"/>
        <v>0</v>
      </c>
      <c r="F81" s="712">
        <f t="shared" si="28"/>
        <v>2.6941800348937069E-3</v>
      </c>
      <c r="G81" s="712">
        <f t="shared" si="28"/>
        <v>1.3099223051142458E-3</v>
      </c>
      <c r="H81" s="712">
        <f t="shared" si="28"/>
        <v>2.3918471213333974E-5</v>
      </c>
      <c r="I81" s="712">
        <f t="shared" si="28"/>
        <v>1.8425977669078345E-5</v>
      </c>
      <c r="J81" s="712">
        <f t="shared" si="28"/>
        <v>0</v>
      </c>
      <c r="K81" s="712">
        <f t="shared" si="28"/>
        <v>0</v>
      </c>
      <c r="L81" s="712">
        <f t="shared" si="28"/>
        <v>0</v>
      </c>
      <c r="M81" s="712">
        <f t="shared" si="28"/>
        <v>0.28624256793029951</v>
      </c>
      <c r="N81" s="712">
        <f t="shared" si="28"/>
        <v>8.0279760167027842E-3</v>
      </c>
      <c r="O81" s="712">
        <f t="shared" si="28"/>
        <v>0</v>
      </c>
      <c r="P81" s="712">
        <f t="shared" si="28"/>
        <v>2.6941800348937069E-3</v>
      </c>
      <c r="Q81" s="712">
        <f t="shared" si="28"/>
        <v>1.3099223051142458E-3</v>
      </c>
      <c r="R81" s="712">
        <f t="shared" si="28"/>
        <v>3.1306304187227051E-3</v>
      </c>
    </row>
    <row r="82" spans="1:18">
      <c r="A82" s="20">
        <v>5</v>
      </c>
      <c r="B82" s="582" t="s">
        <v>421</v>
      </c>
      <c r="C82" s="712">
        <f t="shared" ref="C82:R82" si="29">S16</f>
        <v>0.24411633997604901</v>
      </c>
      <c r="D82" s="712">
        <f t="shared" si="29"/>
        <v>8.2545090239636628E-3</v>
      </c>
      <c r="E82" s="712">
        <f t="shared" si="29"/>
        <v>0</v>
      </c>
      <c r="F82" s="712">
        <f t="shared" si="29"/>
        <v>1.3038408887629355E-3</v>
      </c>
      <c r="G82" s="712">
        <f t="shared" si="29"/>
        <v>3.7418087788269388E-3</v>
      </c>
      <c r="H82" s="712">
        <f t="shared" si="29"/>
        <v>3.393897107711521E-5</v>
      </c>
      <c r="I82" s="712">
        <f t="shared" si="29"/>
        <v>6.8434635608127134E-6</v>
      </c>
      <c r="J82" s="712">
        <f t="shared" si="29"/>
        <v>0</v>
      </c>
      <c r="K82" s="712">
        <f t="shared" si="29"/>
        <v>0</v>
      </c>
      <c r="L82" s="712">
        <f t="shared" si="29"/>
        <v>1.5726351676698266E-7</v>
      </c>
      <c r="M82" s="712">
        <f t="shared" si="29"/>
        <v>0.24415027894712613</v>
      </c>
      <c r="N82" s="712">
        <f t="shared" si="29"/>
        <v>8.2613524875244752E-3</v>
      </c>
      <c r="O82" s="712">
        <f t="shared" si="29"/>
        <v>0</v>
      </c>
      <c r="P82" s="712">
        <f t="shared" si="29"/>
        <v>1.3038408887629355E-3</v>
      </c>
      <c r="Q82" s="712">
        <f t="shared" si="29"/>
        <v>3.741966042343706E-3</v>
      </c>
      <c r="R82" s="712">
        <f t="shared" si="29"/>
        <v>4.6569409067404336E-3</v>
      </c>
    </row>
    <row r="83" spans="1:18">
      <c r="A83" s="20">
        <v>6</v>
      </c>
      <c r="B83" s="583" t="s">
        <v>924</v>
      </c>
      <c r="C83" s="712">
        <f t="shared" ref="C83:R83" si="30">S17</f>
        <v>8.7925893767448873E-2</v>
      </c>
      <c r="D83" s="712">
        <f t="shared" si="30"/>
        <v>0</v>
      </c>
      <c r="E83" s="712">
        <f t="shared" si="30"/>
        <v>0</v>
      </c>
      <c r="F83" s="712">
        <f t="shared" si="30"/>
        <v>3.329901612402421E-4</v>
      </c>
      <c r="G83" s="712">
        <f t="shared" si="30"/>
        <v>4.4398696733834961E-4</v>
      </c>
      <c r="H83" s="712">
        <f t="shared" si="30"/>
        <v>0</v>
      </c>
      <c r="I83" s="712">
        <f t="shared" si="30"/>
        <v>0</v>
      </c>
      <c r="J83" s="712">
        <f t="shared" si="30"/>
        <v>0</v>
      </c>
      <c r="K83" s="712">
        <f t="shared" si="30"/>
        <v>0</v>
      </c>
      <c r="L83" s="712">
        <f t="shared" si="30"/>
        <v>0</v>
      </c>
      <c r="M83" s="712">
        <f t="shared" si="30"/>
        <v>8.7925893767448873E-2</v>
      </c>
      <c r="N83" s="712">
        <f t="shared" si="30"/>
        <v>0</v>
      </c>
      <c r="O83" s="712">
        <f t="shared" si="30"/>
        <v>0</v>
      </c>
      <c r="P83" s="712">
        <f t="shared" si="30"/>
        <v>3.329901612402421E-4</v>
      </c>
      <c r="Q83" s="712">
        <f t="shared" si="30"/>
        <v>4.4398696733834961E-4</v>
      </c>
      <c r="R83" s="712">
        <f t="shared" si="30"/>
        <v>4.6569409067404336E-3</v>
      </c>
    </row>
    <row r="84" spans="1:18">
      <c r="A84" s="20">
        <v>7</v>
      </c>
      <c r="B84" s="583" t="s">
        <v>968</v>
      </c>
      <c r="C84" s="712">
        <f t="shared" ref="C84:R84" si="31">S18</f>
        <v>0</v>
      </c>
      <c r="D84" s="712">
        <f t="shared" si="31"/>
        <v>0</v>
      </c>
      <c r="E84" s="712">
        <f t="shared" si="31"/>
        <v>0</v>
      </c>
      <c r="F84" s="712">
        <f t="shared" si="31"/>
        <v>0</v>
      </c>
      <c r="G84" s="712">
        <f t="shared" si="31"/>
        <v>0</v>
      </c>
      <c r="H84" s="712">
        <f t="shared" si="31"/>
        <v>0</v>
      </c>
      <c r="I84" s="712">
        <f t="shared" si="31"/>
        <v>0</v>
      </c>
      <c r="J84" s="712">
        <f t="shared" si="31"/>
        <v>0</v>
      </c>
      <c r="K84" s="712">
        <f t="shared" si="31"/>
        <v>0</v>
      </c>
      <c r="L84" s="712">
        <f t="shared" si="31"/>
        <v>0</v>
      </c>
      <c r="M84" s="712">
        <f t="shared" si="31"/>
        <v>0</v>
      </c>
      <c r="N84" s="712">
        <f t="shared" si="31"/>
        <v>0</v>
      </c>
      <c r="O84" s="712">
        <f t="shared" si="31"/>
        <v>0</v>
      </c>
      <c r="P84" s="712">
        <f t="shared" si="31"/>
        <v>0</v>
      </c>
      <c r="Q84" s="712">
        <f t="shared" si="31"/>
        <v>0</v>
      </c>
      <c r="R84" s="712">
        <f t="shared" si="31"/>
        <v>1.5557814517613705E-7</v>
      </c>
    </row>
    <row r="85" spans="1:18">
      <c r="A85" s="20">
        <v>8</v>
      </c>
      <c r="B85" s="583" t="s">
        <v>925</v>
      </c>
      <c r="C85" s="712">
        <f t="shared" ref="C85:R85" si="32">S19</f>
        <v>5.1265812584960109E-2</v>
      </c>
      <c r="D85" s="712">
        <f t="shared" si="32"/>
        <v>8.0322656577873248E-3</v>
      </c>
      <c r="E85" s="712">
        <f t="shared" si="32"/>
        <v>0</v>
      </c>
      <c r="F85" s="713">
        <f t="shared" si="32"/>
        <v>1.7019070877826044E-4</v>
      </c>
      <c r="G85" s="712">
        <f t="shared" si="32"/>
        <v>1.1702827572356771E-3</v>
      </c>
      <c r="H85" s="712">
        <f t="shared" si="32"/>
        <v>1.8146620527415539E-4</v>
      </c>
      <c r="I85" s="712">
        <f t="shared" si="32"/>
        <v>3.6561849840925806E-5</v>
      </c>
      <c r="J85" s="712">
        <f t="shared" si="32"/>
        <v>0</v>
      </c>
      <c r="K85" s="712">
        <f t="shared" si="32"/>
        <v>0</v>
      </c>
      <c r="L85" s="712">
        <f t="shared" si="32"/>
        <v>8.6070542293991567E-6</v>
      </c>
      <c r="M85" s="712">
        <f t="shared" si="32"/>
        <v>5.1447278790234266E-2</v>
      </c>
      <c r="N85" s="712">
        <f t="shared" si="32"/>
        <v>8.0688275076282508E-3</v>
      </c>
      <c r="O85" s="712">
        <f t="shared" si="32"/>
        <v>0</v>
      </c>
      <c r="P85" s="712">
        <f t="shared" si="32"/>
        <v>1.7019070877826044E-4</v>
      </c>
      <c r="Q85" s="712">
        <f t="shared" si="32"/>
        <v>1.1788898114650761E-3</v>
      </c>
      <c r="R85" s="712">
        <f t="shared" si="32"/>
        <v>6.035938003967615E-5</v>
      </c>
    </row>
    <row r="86" spans="1:18">
      <c r="A86" s="20">
        <v>9</v>
      </c>
      <c r="B86" s="581" t="s">
        <v>969</v>
      </c>
      <c r="C86" s="712">
        <f t="shared" ref="C86:R86" si="33">S20</f>
        <v>0.24558023012835045</v>
      </c>
      <c r="D86" s="712">
        <f t="shared" si="33"/>
        <v>0.13007543323609633</v>
      </c>
      <c r="E86" s="712">
        <f t="shared" si="33"/>
        <v>3.1604781174916448E-2</v>
      </c>
      <c r="F86" s="712">
        <f t="shared" si="33"/>
        <v>2.7584225856679754E-3</v>
      </c>
      <c r="G86" s="712">
        <f t="shared" si="33"/>
        <v>9.0844591438068958E-2</v>
      </c>
      <c r="H86" s="712">
        <f t="shared" si="33"/>
        <v>1.1533175869338933E-4</v>
      </c>
      <c r="I86" s="712">
        <f t="shared" si="33"/>
        <v>1.1217556193170808E-4</v>
      </c>
      <c r="J86" s="712">
        <f t="shared" si="33"/>
        <v>0</v>
      </c>
      <c r="K86" s="712">
        <f t="shared" si="33"/>
        <v>0</v>
      </c>
      <c r="L86" s="712">
        <f t="shared" si="33"/>
        <v>6.8343608980765591E-7</v>
      </c>
      <c r="M86" s="712">
        <f t="shared" si="33"/>
        <v>0.24569556188704383</v>
      </c>
      <c r="N86" s="712">
        <f t="shared" si="33"/>
        <v>0.13018760879802804</v>
      </c>
      <c r="O86" s="712">
        <f t="shared" si="33"/>
        <v>3.1604781174916448E-2</v>
      </c>
      <c r="P86" s="712">
        <f t="shared" si="33"/>
        <v>2.7584225856679754E-3</v>
      </c>
      <c r="Q86" s="712">
        <f t="shared" si="33"/>
        <v>9.0845274874158763E-2</v>
      </c>
      <c r="R86" s="712">
        <f t="shared" si="33"/>
        <v>8.9530115116514875E-2</v>
      </c>
    </row>
    <row r="87" spans="1:18">
      <c r="A87" s="20">
        <v>10</v>
      </c>
      <c r="B87" s="581" t="s">
        <v>426</v>
      </c>
      <c r="C87" s="714">
        <f t="shared" ref="C87:G87" si="34">S21</f>
        <v>0.96678470455058496</v>
      </c>
      <c r="D87" s="714">
        <f t="shared" si="34"/>
        <v>0</v>
      </c>
      <c r="E87" s="714">
        <f t="shared" si="34"/>
        <v>0</v>
      </c>
      <c r="F87" s="714">
        <f t="shared" si="34"/>
        <v>0</v>
      </c>
      <c r="G87" s="714">
        <f t="shared" si="34"/>
        <v>0</v>
      </c>
      <c r="H87" s="584"/>
      <c r="I87" s="584"/>
      <c r="J87" s="584"/>
      <c r="K87" s="584"/>
      <c r="L87" s="584"/>
      <c r="M87" s="714">
        <f t="shared" ref="M87:R87" si="35">AC21</f>
        <v>0.96678470455058496</v>
      </c>
      <c r="N87" s="714">
        <f t="shared" si="35"/>
        <v>0</v>
      </c>
      <c r="O87" s="714">
        <f t="shared" si="35"/>
        <v>0</v>
      </c>
      <c r="P87" s="714">
        <f t="shared" si="35"/>
        <v>0</v>
      </c>
      <c r="Q87" s="714">
        <f t="shared" si="35"/>
        <v>0</v>
      </c>
      <c r="R87" s="712">
        <f t="shared" si="35"/>
        <v>0.11604223614398895</v>
      </c>
    </row>
    <row r="88" spans="1:18">
      <c r="A88" s="20">
        <v>11</v>
      </c>
      <c r="B88" s="583" t="s">
        <v>927</v>
      </c>
      <c r="C88" s="712">
        <f t="shared" ref="C88:G88" si="36">S22</f>
        <v>0.96445881168718872</v>
      </c>
      <c r="D88" s="712">
        <f t="shared" si="36"/>
        <v>0</v>
      </c>
      <c r="E88" s="712">
        <f t="shared" si="36"/>
        <v>0</v>
      </c>
      <c r="F88" s="712">
        <f t="shared" si="36"/>
        <v>0</v>
      </c>
      <c r="G88" s="712">
        <f t="shared" si="36"/>
        <v>0</v>
      </c>
      <c r="H88" s="584"/>
      <c r="I88" s="584"/>
      <c r="J88" s="584"/>
      <c r="K88" s="584"/>
      <c r="L88" s="584"/>
      <c r="M88" s="712">
        <f t="shared" ref="M88:R88" si="37">AC22</f>
        <v>0.96445881168718872</v>
      </c>
      <c r="N88" s="712">
        <f t="shared" si="37"/>
        <v>0</v>
      </c>
      <c r="O88" s="712">
        <f t="shared" si="37"/>
        <v>0</v>
      </c>
      <c r="P88" s="712">
        <f t="shared" si="37"/>
        <v>0</v>
      </c>
      <c r="Q88" s="712">
        <f t="shared" si="37"/>
        <v>0</v>
      </c>
      <c r="R88" s="712">
        <f t="shared" si="37"/>
        <v>0.10844817917199548</v>
      </c>
    </row>
    <row r="89" spans="1:18">
      <c r="A89" s="20">
        <v>12</v>
      </c>
      <c r="B89" s="583" t="s">
        <v>928</v>
      </c>
      <c r="C89" s="712">
        <f t="shared" ref="C89:G89" si="38">S23</f>
        <v>1</v>
      </c>
      <c r="D89" s="712">
        <f t="shared" si="38"/>
        <v>0</v>
      </c>
      <c r="E89" s="712">
        <f t="shared" si="38"/>
        <v>0</v>
      </c>
      <c r="F89" s="712">
        <f t="shared" si="38"/>
        <v>0</v>
      </c>
      <c r="G89" s="712">
        <f t="shared" si="38"/>
        <v>0</v>
      </c>
      <c r="H89" s="584"/>
      <c r="I89" s="584"/>
      <c r="J89" s="584"/>
      <c r="K89" s="584"/>
      <c r="L89" s="584"/>
      <c r="M89" s="712">
        <f t="shared" ref="M89:R89" si="39">AC23</f>
        <v>1</v>
      </c>
      <c r="N89" s="712">
        <f t="shared" si="39"/>
        <v>0</v>
      </c>
      <c r="O89" s="712">
        <f t="shared" si="39"/>
        <v>0</v>
      </c>
      <c r="P89" s="712">
        <f t="shared" si="39"/>
        <v>0</v>
      </c>
      <c r="Q89" s="712">
        <f t="shared" si="39"/>
        <v>0</v>
      </c>
      <c r="R89" s="712">
        <f t="shared" si="39"/>
        <v>5.3940923097485268E-3</v>
      </c>
    </row>
    <row r="90" spans="1:18">
      <c r="A90" s="20">
        <v>13</v>
      </c>
      <c r="B90" s="583" t="s">
        <v>929</v>
      </c>
      <c r="C90" s="712">
        <f t="shared" ref="C90:G90" si="40">S24</f>
        <v>1</v>
      </c>
      <c r="D90" s="712">
        <f t="shared" si="40"/>
        <v>0</v>
      </c>
      <c r="E90" s="712">
        <f t="shared" si="40"/>
        <v>0</v>
      </c>
      <c r="F90" s="712">
        <f t="shared" si="40"/>
        <v>0</v>
      </c>
      <c r="G90" s="712">
        <f t="shared" si="40"/>
        <v>0</v>
      </c>
      <c r="H90" s="584"/>
      <c r="I90" s="584"/>
      <c r="J90" s="584"/>
      <c r="K90" s="584"/>
      <c r="L90" s="584"/>
      <c r="M90" s="712">
        <f t="shared" ref="M90:R90" si="41">AC24</f>
        <v>1</v>
      </c>
      <c r="N90" s="712">
        <f t="shared" si="41"/>
        <v>0</v>
      </c>
      <c r="O90" s="712">
        <f t="shared" si="41"/>
        <v>0</v>
      </c>
      <c r="P90" s="712">
        <f t="shared" si="41"/>
        <v>0</v>
      </c>
      <c r="Q90" s="712">
        <f t="shared" si="41"/>
        <v>0</v>
      </c>
      <c r="R90" s="712">
        <f t="shared" si="41"/>
        <v>2.1999646622449416E-3</v>
      </c>
    </row>
    <row r="91" spans="1:18">
      <c r="A91" s="20">
        <v>14</v>
      </c>
      <c r="B91" s="582" t="s">
        <v>970</v>
      </c>
      <c r="C91" s="712">
        <f t="shared" ref="C91:G91" si="42">S25</f>
        <v>1</v>
      </c>
      <c r="D91" s="712">
        <f t="shared" si="42"/>
        <v>0</v>
      </c>
      <c r="E91" s="712">
        <f t="shared" si="42"/>
        <v>0</v>
      </c>
      <c r="F91" s="712">
        <f t="shared" si="42"/>
        <v>0</v>
      </c>
      <c r="G91" s="712">
        <f t="shared" si="42"/>
        <v>0</v>
      </c>
      <c r="H91" s="584"/>
      <c r="I91" s="584"/>
      <c r="J91" s="584"/>
      <c r="K91" s="584"/>
      <c r="L91" s="584"/>
      <c r="M91" s="712">
        <f t="shared" ref="M91:R91" si="43">AC25</f>
        <v>1</v>
      </c>
      <c r="N91" s="712">
        <f t="shared" si="43"/>
        <v>0</v>
      </c>
      <c r="O91" s="712">
        <f t="shared" si="43"/>
        <v>0</v>
      </c>
      <c r="P91" s="712">
        <f t="shared" si="43"/>
        <v>0</v>
      </c>
      <c r="Q91" s="712">
        <f t="shared" si="43"/>
        <v>0</v>
      </c>
      <c r="R91" s="712">
        <f t="shared" si="43"/>
        <v>2.1424907375122084E-3</v>
      </c>
    </row>
    <row r="92" spans="1:18">
      <c r="A92" s="20">
        <v>15</v>
      </c>
      <c r="B92" s="565" t="s">
        <v>931</v>
      </c>
      <c r="C92" s="712">
        <f t="shared" ref="C92:G92" si="44">S26</f>
        <v>0</v>
      </c>
      <c r="D92" s="712">
        <f t="shared" si="44"/>
        <v>0</v>
      </c>
      <c r="E92" s="712">
        <f t="shared" si="44"/>
        <v>0</v>
      </c>
      <c r="F92" s="712">
        <f t="shared" si="44"/>
        <v>0</v>
      </c>
      <c r="G92" s="712">
        <f t="shared" si="44"/>
        <v>0</v>
      </c>
      <c r="H92" s="584"/>
      <c r="I92" s="584"/>
      <c r="J92" s="584"/>
      <c r="K92" s="584"/>
      <c r="L92" s="584"/>
      <c r="M92" s="712">
        <f t="shared" ref="M92:R92" si="45">AC26</f>
        <v>0</v>
      </c>
      <c r="N92" s="712">
        <f t="shared" si="45"/>
        <v>0</v>
      </c>
      <c r="O92" s="712">
        <f t="shared" si="45"/>
        <v>0</v>
      </c>
      <c r="P92" s="712">
        <f t="shared" si="45"/>
        <v>0</v>
      </c>
      <c r="Q92" s="712">
        <f t="shared" si="45"/>
        <v>0</v>
      </c>
      <c r="R92" s="712">
        <f t="shared" si="45"/>
        <v>0</v>
      </c>
    </row>
    <row r="93" spans="1:18">
      <c r="A93" s="20">
        <v>16</v>
      </c>
      <c r="B93" s="565" t="s">
        <v>932</v>
      </c>
      <c r="C93" s="714">
        <f t="shared" ref="C93:R93" si="46">S27</f>
        <v>1</v>
      </c>
      <c r="D93" s="714">
        <f t="shared" si="46"/>
        <v>0</v>
      </c>
      <c r="E93" s="714">
        <f t="shared" si="46"/>
        <v>0</v>
      </c>
      <c r="F93" s="714">
        <f t="shared" si="46"/>
        <v>0</v>
      </c>
      <c r="G93" s="714">
        <f t="shared" si="46"/>
        <v>0</v>
      </c>
      <c r="H93" s="714">
        <f t="shared" si="46"/>
        <v>0</v>
      </c>
      <c r="I93" s="714">
        <f t="shared" si="46"/>
        <v>0</v>
      </c>
      <c r="J93" s="714">
        <f t="shared" si="46"/>
        <v>0</v>
      </c>
      <c r="K93" s="714">
        <f t="shared" si="46"/>
        <v>0</v>
      </c>
      <c r="L93" s="714">
        <f t="shared" si="46"/>
        <v>0</v>
      </c>
      <c r="M93" s="714">
        <f t="shared" si="46"/>
        <v>1</v>
      </c>
      <c r="N93" s="714">
        <f t="shared" si="46"/>
        <v>0</v>
      </c>
      <c r="O93" s="714">
        <f t="shared" si="46"/>
        <v>0</v>
      </c>
      <c r="P93" s="714">
        <f t="shared" si="46"/>
        <v>0</v>
      </c>
      <c r="Q93" s="714">
        <f t="shared" si="46"/>
        <v>0</v>
      </c>
      <c r="R93" s="712">
        <f t="shared" si="46"/>
        <v>2.1424907375122084E-3</v>
      </c>
    </row>
    <row r="94" spans="1:18" ht="26.4">
      <c r="A94" s="20">
        <v>17</v>
      </c>
      <c r="B94" s="585" t="s">
        <v>933</v>
      </c>
      <c r="C94" s="712">
        <f t="shared" ref="C94:G94" si="47">S28</f>
        <v>1</v>
      </c>
      <c r="D94" s="712">
        <f t="shared" si="47"/>
        <v>0</v>
      </c>
      <c r="E94" s="712">
        <f t="shared" si="47"/>
        <v>0</v>
      </c>
      <c r="F94" s="712">
        <f t="shared" si="47"/>
        <v>0</v>
      </c>
      <c r="G94" s="712">
        <f t="shared" si="47"/>
        <v>0</v>
      </c>
      <c r="H94" s="584"/>
      <c r="I94" s="584"/>
      <c r="J94" s="584"/>
      <c r="K94" s="584"/>
      <c r="L94" s="584"/>
      <c r="M94" s="712">
        <f t="shared" ref="M94:R94" si="48">AC28</f>
        <v>1</v>
      </c>
      <c r="N94" s="712">
        <f t="shared" si="48"/>
        <v>0</v>
      </c>
      <c r="O94" s="712">
        <f t="shared" si="48"/>
        <v>0</v>
      </c>
      <c r="P94" s="712">
        <f t="shared" si="48"/>
        <v>0</v>
      </c>
      <c r="Q94" s="712">
        <f t="shared" si="48"/>
        <v>0</v>
      </c>
      <c r="R94" s="712">
        <f t="shared" si="48"/>
        <v>2.2518924124533638E-6</v>
      </c>
    </row>
  </sheetData>
  <mergeCells count="48">
    <mergeCell ref="AH9:AH11"/>
    <mergeCell ref="D10:G10"/>
    <mergeCell ref="I10:L10"/>
    <mergeCell ref="N10:Q10"/>
    <mergeCell ref="T10:W10"/>
    <mergeCell ref="Y10:AB10"/>
    <mergeCell ref="AD10:AG10"/>
    <mergeCell ref="C9:G9"/>
    <mergeCell ref="H9:L9"/>
    <mergeCell ref="M9:Q9"/>
    <mergeCell ref="R9:R11"/>
    <mergeCell ref="S9:W9"/>
    <mergeCell ref="X9:AB9"/>
    <mergeCell ref="AC5:AH5"/>
    <mergeCell ref="M5:R5"/>
    <mergeCell ref="M41:R41"/>
    <mergeCell ref="C43:R43"/>
    <mergeCell ref="C44:G44"/>
    <mergeCell ref="H44:L44"/>
    <mergeCell ref="M8:R8"/>
    <mergeCell ref="M44:R44"/>
    <mergeCell ref="C7:R7"/>
    <mergeCell ref="S7:AH7"/>
    <mergeCell ref="C8:G8"/>
    <mergeCell ref="H8:L8"/>
    <mergeCell ref="S8:W8"/>
    <mergeCell ref="X8:AB8"/>
    <mergeCell ref="AC8:AH8"/>
    <mergeCell ref="AC9:AG9"/>
    <mergeCell ref="C45:G45"/>
    <mergeCell ref="H45:L45"/>
    <mergeCell ref="M45:Q45"/>
    <mergeCell ref="R45:R47"/>
    <mergeCell ref="D46:G46"/>
    <mergeCell ref="I46:L46"/>
    <mergeCell ref="N46:Q46"/>
    <mergeCell ref="M71:R71"/>
    <mergeCell ref="C73:R73"/>
    <mergeCell ref="C74:G74"/>
    <mergeCell ref="H74:L74"/>
    <mergeCell ref="M74:R74"/>
    <mergeCell ref="C75:G75"/>
    <mergeCell ref="H75:L75"/>
    <mergeCell ref="M75:Q75"/>
    <mergeCell ref="R75:R77"/>
    <mergeCell ref="D76:G76"/>
    <mergeCell ref="I76:L76"/>
    <mergeCell ref="N76:Q76"/>
  </mergeCells>
  <hyperlinks>
    <hyperlink ref="A1" location="Index!B5" display="&lt;- back" xr:uid="{6A0C9248-D2F0-4157-9068-8178FA6BE38E}"/>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955D2-50D1-4103-8A76-5353A5B79433}">
  <dimension ref="A1:G21"/>
  <sheetViews>
    <sheetView zoomScale="80" zoomScaleNormal="80" workbookViewId="0"/>
  </sheetViews>
  <sheetFormatPr defaultColWidth="8.88671875" defaultRowHeight="14.4"/>
  <cols>
    <col min="1" max="1" width="7.44140625" style="5" customWidth="1"/>
    <col min="2" max="2" width="60.6640625" style="5" customWidth="1"/>
    <col min="3" max="3" width="62.109375" style="5" bestFit="1" customWidth="1"/>
    <col min="4" max="4" width="35" style="5" bestFit="1" customWidth="1"/>
    <col min="5" max="5" width="35" style="5" customWidth="1"/>
    <col min="6" max="6" width="36.6640625" style="5" customWidth="1"/>
    <col min="7" max="7" width="41.6640625" style="5" customWidth="1"/>
    <col min="8" max="16384" width="8.88671875" style="5"/>
  </cols>
  <sheetData>
    <row r="1" spans="1:7">
      <c r="A1" s="38" t="s">
        <v>991</v>
      </c>
    </row>
    <row r="2" spans="1:7">
      <c r="A2" s="38"/>
    </row>
    <row r="3" spans="1:7" ht="17.399999999999999">
      <c r="A3" s="587" t="s">
        <v>791</v>
      </c>
    </row>
    <row r="5" spans="1:7">
      <c r="G5" s="586" t="s">
        <v>993</v>
      </c>
    </row>
    <row r="6" spans="1:7">
      <c r="B6" s="26" t="s">
        <v>58</v>
      </c>
      <c r="C6" s="26" t="s">
        <v>57</v>
      </c>
      <c r="D6" s="26" t="s">
        <v>56</v>
      </c>
      <c r="E6" s="26" t="s">
        <v>59</v>
      </c>
      <c r="F6" s="26" t="s">
        <v>60</v>
      </c>
      <c r="G6" s="26" t="s">
        <v>107</v>
      </c>
    </row>
    <row r="7" spans="1:7">
      <c r="B7" s="1103" t="s">
        <v>971</v>
      </c>
      <c r="C7" s="1103" t="s">
        <v>972</v>
      </c>
      <c r="D7" s="1103" t="s">
        <v>973</v>
      </c>
      <c r="E7" s="1098" t="s">
        <v>974</v>
      </c>
      <c r="F7" s="1098" t="s">
        <v>975</v>
      </c>
      <c r="G7" s="1100" t="s">
        <v>976</v>
      </c>
    </row>
    <row r="8" spans="1:7">
      <c r="B8" s="1104"/>
      <c r="C8" s="1104"/>
      <c r="D8" s="1104"/>
      <c r="E8" s="1099"/>
      <c r="F8" s="1099"/>
      <c r="G8" s="1101"/>
    </row>
    <row r="9" spans="1:7" ht="14.4" customHeight="1">
      <c r="A9" s="4">
        <v>1</v>
      </c>
      <c r="B9" s="1100" t="s">
        <v>977</v>
      </c>
      <c r="C9" s="27" t="s">
        <v>967</v>
      </c>
      <c r="D9" s="27"/>
      <c r="E9" s="2"/>
      <c r="F9" s="2"/>
      <c r="G9" s="27"/>
    </row>
    <row r="10" spans="1:7">
      <c r="A10" s="4">
        <v>2</v>
      </c>
      <c r="B10" s="1102"/>
      <c r="C10" s="27" t="s">
        <v>423</v>
      </c>
      <c r="D10" s="27">
        <v>127.6</v>
      </c>
      <c r="E10" s="2" t="s">
        <v>1511</v>
      </c>
      <c r="F10" s="2" t="s">
        <v>1512</v>
      </c>
      <c r="G10" s="27" t="s">
        <v>1556</v>
      </c>
    </row>
    <row r="11" spans="1:7">
      <c r="A11" s="4">
        <v>3</v>
      </c>
      <c r="B11" s="1102"/>
      <c r="C11" s="28" t="s">
        <v>849</v>
      </c>
      <c r="D11" s="27"/>
      <c r="E11" s="2"/>
      <c r="F11" s="2"/>
      <c r="G11" s="27"/>
    </row>
    <row r="12" spans="1:7">
      <c r="A12" s="4">
        <v>4</v>
      </c>
      <c r="B12" s="1101"/>
      <c r="C12" s="27" t="s">
        <v>979</v>
      </c>
      <c r="D12" s="27"/>
      <c r="E12" s="2"/>
      <c r="F12" s="2"/>
      <c r="G12" s="27"/>
    </row>
    <row r="13" spans="1:7" ht="14.4" customHeight="1">
      <c r="A13" s="4">
        <v>5</v>
      </c>
      <c r="B13" s="1100" t="s">
        <v>980</v>
      </c>
      <c r="C13" s="27" t="s">
        <v>967</v>
      </c>
      <c r="D13" s="27"/>
      <c r="E13" s="2"/>
      <c r="F13" s="2"/>
      <c r="G13" s="27"/>
    </row>
    <row r="14" spans="1:7">
      <c r="A14" s="4">
        <v>6</v>
      </c>
      <c r="B14" s="1102"/>
      <c r="C14" s="27" t="s">
        <v>423</v>
      </c>
      <c r="D14" s="771">
        <v>11193.74692103392</v>
      </c>
      <c r="E14" s="2" t="s">
        <v>1511</v>
      </c>
      <c r="F14" s="2" t="s">
        <v>1512</v>
      </c>
      <c r="G14" s="27" t="s">
        <v>1556</v>
      </c>
    </row>
    <row r="15" spans="1:7">
      <c r="A15" s="4">
        <v>7</v>
      </c>
      <c r="B15" s="1102"/>
      <c r="C15" s="28" t="s">
        <v>849</v>
      </c>
      <c r="D15" s="771">
        <v>4742.792838863671</v>
      </c>
      <c r="E15" s="2" t="s">
        <v>1511</v>
      </c>
      <c r="F15" s="2" t="s">
        <v>1512</v>
      </c>
      <c r="G15" s="27" t="s">
        <v>1556</v>
      </c>
    </row>
    <row r="16" spans="1:7">
      <c r="A16" s="4">
        <v>8</v>
      </c>
      <c r="B16" s="1102"/>
      <c r="C16" s="27" t="s">
        <v>426</v>
      </c>
      <c r="D16" s="771">
        <v>11590.423106958715</v>
      </c>
      <c r="E16" s="2" t="s">
        <v>1511</v>
      </c>
      <c r="F16" s="2" t="s">
        <v>1512</v>
      </c>
      <c r="G16" s="27" t="s">
        <v>1556</v>
      </c>
    </row>
    <row r="17" spans="1:7">
      <c r="A17" s="4">
        <v>9</v>
      </c>
      <c r="B17" s="1102"/>
      <c r="C17" s="28" t="s">
        <v>850</v>
      </c>
      <c r="D17" s="771">
        <v>10813.093432040823</v>
      </c>
      <c r="E17" s="2" t="s">
        <v>1511</v>
      </c>
      <c r="F17" s="2" t="s">
        <v>1512</v>
      </c>
      <c r="G17" s="27" t="s">
        <v>1556</v>
      </c>
    </row>
    <row r="18" spans="1:7">
      <c r="A18" s="4">
        <v>10</v>
      </c>
      <c r="B18" s="1102"/>
      <c r="C18" s="28" t="s">
        <v>978</v>
      </c>
      <c r="D18" s="771">
        <v>5.0469678485648855</v>
      </c>
      <c r="E18" s="2" t="s">
        <v>1511</v>
      </c>
      <c r="F18" s="2" t="s">
        <v>1512</v>
      </c>
      <c r="G18" s="27" t="s">
        <v>1556</v>
      </c>
    </row>
    <row r="19" spans="1:7">
      <c r="A19" s="4">
        <v>11</v>
      </c>
      <c r="B19" s="1101"/>
      <c r="C19" s="27" t="s">
        <v>979</v>
      </c>
      <c r="D19" s="27"/>
      <c r="E19" s="2"/>
      <c r="F19" s="2"/>
      <c r="G19" s="27"/>
    </row>
    <row r="21" spans="1:7" ht="72.599999999999994" customHeight="1">
      <c r="B21" s="1097" t="s">
        <v>1559</v>
      </c>
      <c r="C21" s="1097"/>
      <c r="D21" s="1097"/>
      <c r="E21" s="1097"/>
      <c r="F21" s="1097"/>
      <c r="G21" s="1097"/>
    </row>
  </sheetData>
  <mergeCells count="9">
    <mergeCell ref="B21:G21"/>
    <mergeCell ref="E7:E8"/>
    <mergeCell ref="F7:F8"/>
    <mergeCell ref="G7:G8"/>
    <mergeCell ref="B9:B12"/>
    <mergeCell ref="B13:B19"/>
    <mergeCell ref="B7:B8"/>
    <mergeCell ref="C7:C8"/>
    <mergeCell ref="D7:D8"/>
  </mergeCells>
  <hyperlinks>
    <hyperlink ref="A1" location="Index!B5" display="&lt;- back" xr:uid="{CAD4BC76-097A-420E-B2E7-99BEE0CD2598}"/>
  </hyperlink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E9FB8-57A0-4012-A84C-C014E166053E}">
  <sheetPr>
    <pageSetUpPr fitToPage="1"/>
  </sheetPr>
  <dimension ref="A1:AB306"/>
  <sheetViews>
    <sheetView showGridLines="0" zoomScaleNormal="100" zoomScalePageLayoutView="85" workbookViewId="0"/>
  </sheetViews>
  <sheetFormatPr defaultColWidth="8.77734375" defaultRowHeight="11.4"/>
  <cols>
    <col min="1" max="1" width="7.77734375" style="774" customWidth="1"/>
    <col min="2" max="2" width="48.21875" style="774" customWidth="1"/>
    <col min="3" max="3" width="20.21875" style="780" customWidth="1"/>
    <col min="4" max="8" width="8.88671875" style="780" customWidth="1"/>
    <col min="9" max="16384" width="8.77734375" style="780"/>
  </cols>
  <sheetData>
    <row r="1" spans="1:28" s="774" customFormat="1" ht="12" customHeight="1">
      <c r="A1" s="38" t="s">
        <v>991</v>
      </c>
    </row>
    <row r="2" spans="1:28" s="774" customFormat="1" ht="12" customHeight="1">
      <c r="A2" s="38"/>
    </row>
    <row r="3" spans="1:28" s="774" customFormat="1">
      <c r="A3" s="775" t="s">
        <v>1517</v>
      </c>
      <c r="B3" s="776"/>
      <c r="D3" s="776"/>
      <c r="E3" s="776"/>
    </row>
    <row r="4" spans="1:28" s="774" customFormat="1">
      <c r="A4" s="775"/>
      <c r="B4" s="776"/>
      <c r="D4" s="776"/>
      <c r="E4" s="776"/>
    </row>
    <row r="5" spans="1:28">
      <c r="A5" s="777"/>
      <c r="B5" s="778"/>
      <c r="C5" s="779" t="s">
        <v>58</v>
      </c>
      <c r="D5" s="779" t="s">
        <v>57</v>
      </c>
      <c r="E5" s="779" t="s">
        <v>56</v>
      </c>
      <c r="F5" s="779" t="s">
        <v>59</v>
      </c>
      <c r="G5" s="779" t="s">
        <v>60</v>
      </c>
      <c r="H5" s="779" t="s">
        <v>107</v>
      </c>
    </row>
    <row r="6" spans="1:28" s="777" customFormat="1" ht="51" customHeight="1">
      <c r="B6" s="778"/>
      <c r="C6" s="781" t="s">
        <v>1518</v>
      </c>
      <c r="D6" s="1108" t="s">
        <v>1519</v>
      </c>
      <c r="E6" s="1109"/>
      <c r="F6" s="1109"/>
      <c r="G6" s="1109"/>
      <c r="H6" s="1110"/>
      <c r="I6" s="774"/>
      <c r="J6" s="774"/>
      <c r="K6" s="774"/>
      <c r="L6" s="774"/>
      <c r="M6" s="774"/>
      <c r="N6" s="774"/>
      <c r="O6" s="774"/>
      <c r="P6" s="774"/>
      <c r="Q6" s="774"/>
      <c r="R6" s="774"/>
      <c r="S6" s="774"/>
      <c r="T6" s="774"/>
      <c r="U6" s="774"/>
      <c r="V6" s="774"/>
      <c r="W6" s="774"/>
      <c r="X6" s="774"/>
      <c r="Y6" s="774"/>
      <c r="Z6" s="774"/>
      <c r="AA6" s="774"/>
      <c r="AB6" s="774"/>
    </row>
    <row r="7" spans="1:28" s="785" customFormat="1" ht="16.5" customHeight="1">
      <c r="A7" s="782"/>
      <c r="B7" s="783"/>
      <c r="C7" s="784" t="s">
        <v>1520</v>
      </c>
      <c r="D7" s="784" t="s">
        <v>1520</v>
      </c>
      <c r="E7" s="784" t="s">
        <v>1521</v>
      </c>
      <c r="F7" s="784" t="s">
        <v>1522</v>
      </c>
      <c r="G7" s="784" t="s">
        <v>1523</v>
      </c>
      <c r="H7" s="784" t="s">
        <v>1524</v>
      </c>
    </row>
    <row r="8" spans="1:28" ht="20.100000000000001" customHeight="1">
      <c r="A8" s="1111" t="s">
        <v>1525</v>
      </c>
      <c r="B8" s="1112"/>
      <c r="C8" s="786"/>
      <c r="D8" s="786"/>
      <c r="E8" s="786"/>
      <c r="F8" s="786"/>
      <c r="G8" s="786"/>
      <c r="H8" s="787"/>
    </row>
    <row r="9" spans="1:28" ht="28.5" customHeight="1">
      <c r="A9" s="788" t="s">
        <v>730</v>
      </c>
      <c r="B9" s="789" t="s">
        <v>1526</v>
      </c>
      <c r="C9" s="795">
        <v>36521452893.650002</v>
      </c>
      <c r="D9" s="790" t="s">
        <v>1044</v>
      </c>
      <c r="E9" s="790" t="s">
        <v>1044</v>
      </c>
      <c r="F9" s="790" t="s">
        <v>1044</v>
      </c>
      <c r="G9" s="790" t="s">
        <v>1044</v>
      </c>
      <c r="H9" s="790" t="s">
        <v>1044</v>
      </c>
    </row>
    <row r="10" spans="1:28" ht="28.5" customHeight="1">
      <c r="A10" s="788" t="s">
        <v>1527</v>
      </c>
      <c r="B10" s="791" t="s">
        <v>1528</v>
      </c>
      <c r="C10" s="795">
        <v>25345559624.720001</v>
      </c>
      <c r="D10" s="792"/>
      <c r="E10" s="792"/>
      <c r="F10" s="792"/>
      <c r="G10" s="792"/>
      <c r="H10" s="792"/>
    </row>
    <row r="11" spans="1:28" ht="28.5" customHeight="1">
      <c r="A11" s="788" t="s">
        <v>994</v>
      </c>
      <c r="B11" s="789" t="s">
        <v>1529</v>
      </c>
      <c r="C11" s="795">
        <v>92563633099.449997</v>
      </c>
      <c r="D11" s="790" t="s">
        <v>1044</v>
      </c>
      <c r="E11" s="790" t="s">
        <v>1044</v>
      </c>
      <c r="F11" s="790" t="s">
        <v>1044</v>
      </c>
      <c r="G11" s="790" t="s">
        <v>1044</v>
      </c>
      <c r="H11" s="790" t="s">
        <v>1044</v>
      </c>
    </row>
    <row r="12" spans="1:28" ht="28.5" customHeight="1">
      <c r="A12" s="788" t="s">
        <v>995</v>
      </c>
      <c r="B12" s="789" t="s">
        <v>1530</v>
      </c>
      <c r="C12" s="837">
        <v>0.394555093299023</v>
      </c>
      <c r="D12" s="793" t="s">
        <v>1044</v>
      </c>
      <c r="E12" s="793" t="s">
        <v>1044</v>
      </c>
      <c r="F12" s="793" t="s">
        <v>1044</v>
      </c>
      <c r="G12" s="793" t="s">
        <v>1044</v>
      </c>
      <c r="H12" s="793" t="s">
        <v>1044</v>
      </c>
    </row>
    <row r="13" spans="1:28" ht="28.5" customHeight="1">
      <c r="A13" s="788" t="s">
        <v>116</v>
      </c>
      <c r="B13" s="791" t="s">
        <v>1528</v>
      </c>
      <c r="C13" s="838">
        <v>0.273817683857426</v>
      </c>
      <c r="D13" s="792"/>
      <c r="E13" s="792"/>
      <c r="F13" s="792"/>
      <c r="G13" s="792"/>
      <c r="H13" s="792"/>
    </row>
    <row r="14" spans="1:28" ht="28.5" customHeight="1">
      <c r="A14" s="788" t="s">
        <v>996</v>
      </c>
      <c r="B14" s="789" t="s">
        <v>1531</v>
      </c>
      <c r="C14" s="795">
        <v>217240115312.85001</v>
      </c>
      <c r="D14" s="790" t="s">
        <v>1044</v>
      </c>
      <c r="E14" s="790" t="s">
        <v>1044</v>
      </c>
      <c r="F14" s="790" t="s">
        <v>1044</v>
      </c>
      <c r="G14" s="790" t="s">
        <v>1044</v>
      </c>
      <c r="H14" s="790" t="s">
        <v>1044</v>
      </c>
    </row>
    <row r="15" spans="1:28" ht="28.5" customHeight="1">
      <c r="A15" s="788" t="s">
        <v>998</v>
      </c>
      <c r="B15" s="789" t="s">
        <v>1532</v>
      </c>
      <c r="C15" s="837">
        <v>0.168115602595106</v>
      </c>
      <c r="D15" s="793" t="s">
        <v>1044</v>
      </c>
      <c r="E15" s="793" t="s">
        <v>1044</v>
      </c>
      <c r="F15" s="793" t="s">
        <v>1044</v>
      </c>
      <c r="G15" s="793" t="s">
        <v>1044</v>
      </c>
      <c r="H15" s="793" t="s">
        <v>1044</v>
      </c>
    </row>
    <row r="16" spans="1:28" ht="28.5" customHeight="1">
      <c r="A16" s="788" t="s">
        <v>120</v>
      </c>
      <c r="B16" s="791" t="s">
        <v>1533</v>
      </c>
      <c r="C16" s="838">
        <v>0.116670715204784</v>
      </c>
      <c r="D16" s="792"/>
      <c r="E16" s="792"/>
      <c r="F16" s="792"/>
      <c r="G16" s="792"/>
      <c r="H16" s="792"/>
    </row>
    <row r="17" spans="1:8" ht="42" customHeight="1">
      <c r="A17" s="788" t="s">
        <v>1534</v>
      </c>
      <c r="B17" s="789" t="s">
        <v>1535</v>
      </c>
      <c r="C17" s="792"/>
      <c r="D17" s="793" t="s">
        <v>1044</v>
      </c>
      <c r="E17" s="793" t="s">
        <v>1044</v>
      </c>
      <c r="F17" s="793" t="s">
        <v>1044</v>
      </c>
      <c r="G17" s="793" t="s">
        <v>1044</v>
      </c>
      <c r="H17" s="793" t="s">
        <v>1044</v>
      </c>
    </row>
    <row r="18" spans="1:8" ht="61.5" customHeight="1">
      <c r="A18" s="788" t="s">
        <v>1536</v>
      </c>
      <c r="B18" s="789" t="s">
        <v>1537</v>
      </c>
      <c r="C18" s="792"/>
      <c r="D18" s="793" t="s">
        <v>1044</v>
      </c>
      <c r="E18" s="793" t="s">
        <v>1044</v>
      </c>
      <c r="F18" s="793" t="s">
        <v>1044</v>
      </c>
      <c r="G18" s="793" t="s">
        <v>1044</v>
      </c>
      <c r="H18" s="793" t="s">
        <v>1044</v>
      </c>
    </row>
    <row r="19" spans="1:8" ht="97.5" customHeight="1">
      <c r="A19" s="788" t="s">
        <v>1538</v>
      </c>
      <c r="B19" s="789" t="s">
        <v>1539</v>
      </c>
      <c r="C19" s="792"/>
      <c r="D19" s="793" t="s">
        <v>1044</v>
      </c>
      <c r="E19" s="793" t="s">
        <v>1044</v>
      </c>
      <c r="F19" s="793" t="s">
        <v>1044</v>
      </c>
      <c r="G19" s="793" t="s">
        <v>1044</v>
      </c>
      <c r="H19" s="793" t="s">
        <v>1044</v>
      </c>
    </row>
    <row r="20" spans="1:8" ht="28.95" customHeight="1">
      <c r="A20" s="1111" t="s">
        <v>1518</v>
      </c>
      <c r="B20" s="1112"/>
      <c r="C20" s="786"/>
      <c r="D20" s="786"/>
      <c r="E20" s="786"/>
      <c r="F20" s="786"/>
      <c r="G20" s="786"/>
      <c r="H20" s="787"/>
    </row>
    <row r="21" spans="1:8" ht="25.95" customHeight="1">
      <c r="A21" s="788" t="s">
        <v>318</v>
      </c>
      <c r="B21" s="789" t="s">
        <v>1540</v>
      </c>
      <c r="C21" s="839">
        <v>0.28599999999999998</v>
      </c>
      <c r="D21" s="794"/>
      <c r="E21" s="794"/>
      <c r="F21" s="794"/>
      <c r="G21" s="794"/>
      <c r="H21" s="794"/>
    </row>
    <row r="22" spans="1:8" ht="24.45" customHeight="1">
      <c r="A22" s="788" t="s">
        <v>320</v>
      </c>
      <c r="B22" s="791" t="s">
        <v>1541</v>
      </c>
      <c r="C22" s="839">
        <v>0.1575</v>
      </c>
      <c r="D22" s="794"/>
      <c r="E22" s="794"/>
      <c r="F22" s="794"/>
      <c r="G22" s="794"/>
      <c r="H22" s="794"/>
    </row>
    <row r="23" spans="1:8" ht="28.5" customHeight="1">
      <c r="A23" s="788" t="s">
        <v>322</v>
      </c>
      <c r="B23" s="789" t="s">
        <v>1542</v>
      </c>
      <c r="C23" s="839">
        <v>9.7299999999999998E-2</v>
      </c>
      <c r="D23" s="794"/>
      <c r="E23" s="794"/>
      <c r="F23" s="794"/>
      <c r="G23" s="794"/>
      <c r="H23" s="794"/>
    </row>
    <row r="24" spans="1:8" ht="30" customHeight="1">
      <c r="A24" s="788" t="s">
        <v>324</v>
      </c>
      <c r="B24" s="791" t="s">
        <v>1543</v>
      </c>
      <c r="C24" s="839">
        <v>8.9499999999999996E-2</v>
      </c>
      <c r="D24" s="794"/>
      <c r="E24" s="794"/>
      <c r="F24" s="794"/>
      <c r="G24" s="794"/>
      <c r="H24" s="794"/>
    </row>
    <row r="25" spans="1:8" s="774" customFormat="1"/>
    <row r="26" spans="1:8" s="774" customFormat="1" ht="30" customHeight="1">
      <c r="A26" s="1107" t="s">
        <v>1544</v>
      </c>
      <c r="B26" s="1054"/>
      <c r="C26" s="1054"/>
      <c r="D26" s="1054"/>
      <c r="E26" s="1054"/>
      <c r="F26" s="1054"/>
      <c r="G26" s="1054"/>
      <c r="H26" s="1054"/>
    </row>
    <row r="27" spans="1:8" s="774" customFormat="1" ht="45" customHeight="1">
      <c r="A27" s="1107" t="s">
        <v>1545</v>
      </c>
      <c r="B27" s="1054"/>
      <c r="C27" s="1054"/>
      <c r="D27" s="1054"/>
      <c r="E27" s="1054"/>
      <c r="F27" s="1054"/>
      <c r="G27" s="1054"/>
      <c r="H27" s="1054"/>
    </row>
    <row r="28" spans="1:8" s="774" customFormat="1" ht="60" customHeight="1">
      <c r="A28" s="1107" t="s">
        <v>1546</v>
      </c>
      <c r="B28" s="1054"/>
      <c r="C28" s="1054"/>
      <c r="D28" s="1054"/>
      <c r="E28" s="1054"/>
      <c r="F28" s="1054"/>
      <c r="G28" s="1054"/>
      <c r="H28" s="1054"/>
    </row>
    <row r="29" spans="1:8" s="774" customFormat="1" ht="30" customHeight="1">
      <c r="A29" s="1105" t="s">
        <v>1547</v>
      </c>
      <c r="B29" s="1106"/>
      <c r="C29" s="1106"/>
      <c r="D29" s="1106"/>
      <c r="E29" s="1106"/>
      <c r="F29" s="1106"/>
      <c r="G29" s="1106"/>
      <c r="H29" s="1106"/>
    </row>
    <row r="30" spans="1:8" s="774" customFormat="1" ht="45" customHeight="1">
      <c r="A30" s="1107" t="s">
        <v>1548</v>
      </c>
      <c r="B30" s="1054"/>
      <c r="C30" s="1054"/>
      <c r="D30" s="1054"/>
      <c r="E30" s="1054"/>
      <c r="F30" s="1054"/>
      <c r="G30" s="1054"/>
      <c r="H30" s="1054"/>
    </row>
    <row r="31" spans="1:8" s="774" customFormat="1"/>
    <row r="32" spans="1:8" s="774" customFormat="1"/>
    <row r="33" s="774" customFormat="1"/>
    <row r="34" s="774" customFormat="1"/>
    <row r="35" s="774" customFormat="1"/>
    <row r="36" s="774" customFormat="1"/>
    <row r="37" s="774" customFormat="1"/>
    <row r="38" s="774" customFormat="1"/>
    <row r="39" s="774" customFormat="1"/>
    <row r="40" s="774" customFormat="1"/>
    <row r="41" s="774" customFormat="1"/>
    <row r="42" s="774" customFormat="1"/>
    <row r="43" s="774" customFormat="1"/>
    <row r="44" s="774" customFormat="1"/>
    <row r="45" s="774" customFormat="1"/>
    <row r="46" s="774" customFormat="1"/>
    <row r="47" s="774" customFormat="1"/>
    <row r="48" s="774" customFormat="1"/>
    <row r="49" s="774" customFormat="1"/>
    <row r="50" s="774" customFormat="1"/>
    <row r="51" s="774" customFormat="1"/>
    <row r="52" s="774" customFormat="1"/>
    <row r="53" s="774" customFormat="1"/>
    <row r="54" s="774" customFormat="1"/>
    <row r="55" s="774" customFormat="1"/>
    <row r="56" s="774" customFormat="1"/>
    <row r="57" s="774" customFormat="1"/>
    <row r="58" s="774" customFormat="1"/>
    <row r="59" s="774" customFormat="1"/>
    <row r="60" s="774" customFormat="1"/>
    <row r="61" s="774" customFormat="1"/>
    <row r="62" s="774" customFormat="1"/>
    <row r="63" s="774" customFormat="1"/>
    <row r="64" s="774" customFormat="1"/>
    <row r="65" s="774" customFormat="1"/>
    <row r="66" s="774" customFormat="1"/>
    <row r="67" s="774" customFormat="1"/>
    <row r="68" s="774" customFormat="1"/>
    <row r="69" s="774" customFormat="1"/>
    <row r="70" s="774" customFormat="1"/>
    <row r="71" s="774" customFormat="1"/>
    <row r="72" s="774" customFormat="1"/>
    <row r="73" s="774" customFormat="1"/>
    <row r="74" s="774" customFormat="1"/>
    <row r="75" s="774" customFormat="1"/>
    <row r="76" s="774" customFormat="1"/>
    <row r="77" s="774" customFormat="1"/>
    <row r="78" s="774" customFormat="1"/>
    <row r="79" s="774" customFormat="1"/>
    <row r="80" s="774" customFormat="1"/>
    <row r="81" s="774" customFormat="1"/>
    <row r="82" s="774" customFormat="1"/>
    <row r="83" s="774" customFormat="1"/>
    <row r="84" s="774" customFormat="1"/>
    <row r="85" s="774" customFormat="1"/>
    <row r="86" s="774" customFormat="1"/>
    <row r="87" s="774" customFormat="1"/>
    <row r="88" s="774" customFormat="1"/>
    <row r="89" s="774" customFormat="1"/>
    <row r="90" s="774" customFormat="1"/>
    <row r="91" s="774" customFormat="1"/>
    <row r="92" s="774" customFormat="1"/>
    <row r="93" s="774" customFormat="1"/>
    <row r="94" s="774" customFormat="1"/>
    <row r="95" s="774" customFormat="1"/>
    <row r="96" s="774" customFormat="1"/>
    <row r="97" s="774" customFormat="1"/>
    <row r="98" s="774" customFormat="1"/>
    <row r="99" s="774" customFormat="1"/>
    <row r="100" s="774" customFormat="1"/>
    <row r="101" s="774" customFormat="1"/>
    <row r="102" s="774" customFormat="1"/>
    <row r="103" s="774" customFormat="1"/>
    <row r="104" s="774" customFormat="1"/>
    <row r="105" s="774" customFormat="1"/>
    <row r="106" s="774" customFormat="1"/>
    <row r="107" s="774" customFormat="1"/>
    <row r="108" s="774" customFormat="1"/>
    <row r="109" s="774" customFormat="1"/>
    <row r="110" s="774" customFormat="1"/>
    <row r="111" s="774" customFormat="1"/>
    <row r="112" s="774" customFormat="1"/>
    <row r="113" s="774" customFormat="1"/>
    <row r="114" s="774" customFormat="1"/>
    <row r="115" s="774" customFormat="1"/>
    <row r="116" s="774" customFormat="1"/>
    <row r="117" s="774" customFormat="1"/>
    <row r="118" s="774" customFormat="1"/>
    <row r="119" s="774" customFormat="1"/>
    <row r="120" s="774" customFormat="1"/>
    <row r="121" s="774" customFormat="1"/>
    <row r="122" s="774" customFormat="1"/>
    <row r="123" s="774" customFormat="1"/>
    <row r="124" s="774" customFormat="1"/>
    <row r="125" s="774" customFormat="1"/>
    <row r="126" s="774" customFormat="1"/>
    <row r="127" s="774" customFormat="1"/>
    <row r="128" s="774" customFormat="1"/>
    <row r="129" s="774" customFormat="1"/>
    <row r="130" s="774" customFormat="1"/>
    <row r="131" s="774" customFormat="1"/>
    <row r="132" s="774" customFormat="1"/>
    <row r="133" s="774" customFormat="1"/>
    <row r="134" s="774" customFormat="1"/>
    <row r="135" s="774" customFormat="1"/>
    <row r="136" s="774" customFormat="1"/>
    <row r="137" s="774" customFormat="1"/>
    <row r="138" s="774" customFormat="1"/>
    <row r="139" s="774" customFormat="1"/>
    <row r="140" s="774" customFormat="1"/>
    <row r="141" s="774" customFormat="1"/>
    <row r="142" s="774" customFormat="1"/>
    <row r="143" s="774" customFormat="1"/>
    <row r="144" s="774" customFormat="1"/>
    <row r="145" s="774" customFormat="1"/>
    <row r="146" s="774" customFormat="1"/>
    <row r="147" s="774" customFormat="1"/>
    <row r="148" s="774" customFormat="1"/>
    <row r="149" s="774" customFormat="1"/>
    <row r="150" s="774" customFormat="1"/>
    <row r="151" s="774" customFormat="1"/>
    <row r="152" s="774" customFormat="1"/>
    <row r="153" s="774" customFormat="1"/>
    <row r="154" s="774" customFormat="1"/>
    <row r="155" s="774" customFormat="1"/>
    <row r="156" s="774" customFormat="1"/>
    <row r="157" s="774" customFormat="1"/>
    <row r="158" s="774" customFormat="1"/>
    <row r="159" s="774" customFormat="1"/>
    <row r="160" s="774" customFormat="1"/>
    <row r="161" s="774" customFormat="1"/>
    <row r="162" s="774" customFormat="1"/>
    <row r="163" s="774" customFormat="1"/>
    <row r="164" s="774" customFormat="1"/>
    <row r="165" s="774" customFormat="1"/>
    <row r="166" s="774" customFormat="1"/>
    <row r="167" s="774" customFormat="1"/>
    <row r="168" s="774" customFormat="1"/>
    <row r="169" s="774" customFormat="1"/>
    <row r="170" s="774" customFormat="1"/>
    <row r="171" s="774" customFormat="1"/>
    <row r="172" s="774" customFormat="1"/>
    <row r="173" s="774" customFormat="1"/>
    <row r="174" s="774" customFormat="1"/>
    <row r="175" s="774" customFormat="1"/>
    <row r="176" s="774" customFormat="1"/>
    <row r="177" s="774" customFormat="1"/>
    <row r="178" s="774" customFormat="1"/>
    <row r="179" s="774" customFormat="1"/>
    <row r="180" s="774" customFormat="1"/>
    <row r="181" s="774" customFormat="1"/>
    <row r="182" s="774" customFormat="1"/>
    <row r="183" s="774" customFormat="1"/>
    <row r="184" s="774" customFormat="1"/>
    <row r="185" s="774" customFormat="1"/>
    <row r="186" s="774" customFormat="1"/>
    <row r="187" s="774" customFormat="1"/>
    <row r="188" s="774" customFormat="1"/>
    <row r="189" s="774" customFormat="1"/>
    <row r="190" s="774" customFormat="1"/>
    <row r="191" s="774" customFormat="1"/>
    <row r="192" s="774" customFormat="1"/>
    <row r="193" s="774" customFormat="1"/>
    <row r="194" s="774" customFormat="1"/>
    <row r="195" s="774" customFormat="1"/>
    <row r="196" s="774" customFormat="1"/>
    <row r="197" s="774" customFormat="1"/>
    <row r="198" s="774" customFormat="1"/>
    <row r="199" s="774" customFormat="1"/>
    <row r="200" s="774" customFormat="1"/>
    <row r="201" s="774" customFormat="1"/>
    <row r="202" s="774" customFormat="1"/>
    <row r="203" s="774" customFormat="1"/>
    <row r="204" s="774" customFormat="1"/>
    <row r="205" s="774" customFormat="1"/>
    <row r="206" s="774" customFormat="1"/>
    <row r="207" s="774" customFormat="1"/>
    <row r="208" s="774" customFormat="1"/>
    <row r="209" s="774" customFormat="1"/>
    <row r="210" s="774" customFormat="1"/>
    <row r="211" s="774" customFormat="1"/>
    <row r="212" s="774" customFormat="1"/>
    <row r="213" s="774" customFormat="1"/>
    <row r="214" s="774" customFormat="1"/>
    <row r="215" s="774" customFormat="1"/>
    <row r="216" s="774" customFormat="1"/>
    <row r="217" s="774" customFormat="1"/>
    <row r="218" s="774" customFormat="1"/>
    <row r="219" s="774" customFormat="1"/>
    <row r="220" s="774" customFormat="1"/>
    <row r="221" s="774" customFormat="1"/>
    <row r="222" s="774" customFormat="1"/>
    <row r="223" s="774" customFormat="1"/>
    <row r="224" s="774" customFormat="1"/>
    <row r="225" s="774" customFormat="1"/>
    <row r="226" s="774" customFormat="1"/>
    <row r="227" s="774" customFormat="1"/>
    <row r="228" s="774" customFormat="1"/>
    <row r="229" s="774" customFormat="1"/>
    <row r="230" s="774" customFormat="1"/>
    <row r="231" s="774" customFormat="1"/>
    <row r="232" s="774" customFormat="1"/>
    <row r="233" s="774" customFormat="1"/>
    <row r="234" s="774" customFormat="1"/>
    <row r="235" s="774" customFormat="1"/>
    <row r="236" s="774" customFormat="1"/>
    <row r="237" s="774" customFormat="1"/>
    <row r="238" s="774" customFormat="1"/>
    <row r="239" s="774" customFormat="1"/>
    <row r="240" s="774" customFormat="1"/>
    <row r="241" s="774" customFormat="1"/>
    <row r="242" s="774" customFormat="1"/>
    <row r="243" s="774" customFormat="1"/>
    <row r="244" s="774" customFormat="1"/>
    <row r="245" s="774" customFormat="1"/>
    <row r="246" s="774" customFormat="1"/>
    <row r="247" s="774" customFormat="1"/>
    <row r="248" s="774" customFormat="1"/>
    <row r="249" s="774" customFormat="1"/>
    <row r="250" s="774" customFormat="1"/>
    <row r="251" s="774" customFormat="1"/>
    <row r="252" s="774" customFormat="1"/>
    <row r="253" s="774" customFormat="1"/>
    <row r="254" s="774" customFormat="1"/>
    <row r="255" s="774" customFormat="1"/>
    <row r="256" s="774" customFormat="1"/>
    <row r="257" s="774" customFormat="1"/>
    <row r="258" s="774" customFormat="1"/>
    <row r="259" s="774" customFormat="1"/>
    <row r="260" s="774" customFormat="1"/>
    <row r="261" s="774" customFormat="1"/>
    <row r="262" s="774" customFormat="1"/>
    <row r="263" s="774" customFormat="1"/>
    <row r="264" s="774" customFormat="1"/>
    <row r="265" s="774" customFormat="1"/>
    <row r="266" s="774" customFormat="1"/>
    <row r="267" s="774" customFormat="1"/>
    <row r="268" s="774" customFormat="1"/>
    <row r="269" s="774" customFormat="1"/>
    <row r="270" s="774" customFormat="1"/>
    <row r="271" s="774" customFormat="1"/>
    <row r="272" s="774" customFormat="1"/>
    <row r="273" s="774" customFormat="1"/>
    <row r="274" s="774" customFormat="1"/>
    <row r="275" s="774" customFormat="1"/>
    <row r="276" s="774" customFormat="1"/>
    <row r="277" s="774" customFormat="1"/>
    <row r="278" s="774" customFormat="1"/>
    <row r="279" s="774" customFormat="1"/>
    <row r="280" s="774" customFormat="1"/>
    <row r="281" s="774" customFormat="1"/>
    <row r="282" s="774" customFormat="1"/>
    <row r="283" s="774" customFormat="1"/>
    <row r="284" s="774" customFormat="1"/>
    <row r="285" s="774" customFormat="1"/>
    <row r="286" s="774" customFormat="1"/>
    <row r="287" s="774" customFormat="1"/>
    <row r="288" s="774" customFormat="1"/>
    <row r="289" s="774" customFormat="1"/>
    <row r="290" s="774" customFormat="1"/>
    <row r="291" s="774" customFormat="1"/>
    <row r="292" s="774" customFormat="1"/>
    <row r="293" s="774" customFormat="1"/>
    <row r="294" s="774" customFormat="1"/>
    <row r="295" s="774" customFormat="1"/>
    <row r="296" s="774" customFormat="1"/>
    <row r="297" s="774" customFormat="1"/>
    <row r="298" s="774" customFormat="1"/>
    <row r="299" s="774" customFormat="1"/>
    <row r="300" s="774" customFormat="1"/>
    <row r="301" s="774" customFormat="1"/>
    <row r="302" s="774" customFormat="1"/>
    <row r="303" s="774" customFormat="1"/>
    <row r="304" s="774" customFormat="1"/>
    <row r="305" s="774" customFormat="1"/>
    <row r="306" s="774" customFormat="1"/>
  </sheetData>
  <mergeCells count="8">
    <mergeCell ref="A29:H29"/>
    <mergeCell ref="A30:H30"/>
    <mergeCell ref="D6:H6"/>
    <mergeCell ref="A8:B8"/>
    <mergeCell ref="A20:B20"/>
    <mergeCell ref="A26:H26"/>
    <mergeCell ref="A27:H27"/>
    <mergeCell ref="A28:H28"/>
  </mergeCells>
  <conditionalFormatting sqref="C8:H24">
    <cfRule type="cellIs" dxfId="0" priority="1" stopIfTrue="1" operator="lessThan">
      <formula>0</formula>
    </cfRule>
  </conditionalFormatting>
  <hyperlinks>
    <hyperlink ref="A1" location="Index!B5" display="&lt;- back" xr:uid="{94EC2849-A52F-4CAF-93C2-BC648C477E9A}"/>
  </hyperlinks>
  <pageMargins left="0.70866141732283472" right="0.70866141732283472" top="0.74803149606299213" bottom="0.74803149606299213" header="0.31496062992125984" footer="0.31496062992125984"/>
  <pageSetup paperSize="9" scale="81" orientation="portrait" r:id="rId1"/>
  <headerFooter>
    <oddHeader>&amp;CEN
Annex III</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59</vt:i4>
      </vt:variant>
      <vt:variant>
        <vt:lpstr>Named Ranges</vt:lpstr>
      </vt:variant>
      <vt:variant>
        <vt:i4>77</vt:i4>
      </vt:variant>
    </vt:vector>
  </HeadingPairs>
  <TitlesOfParts>
    <vt:vector size="136" baseType="lpstr">
      <vt:lpstr>CoverPage</vt:lpstr>
      <vt:lpstr>Ref Date</vt:lpstr>
      <vt:lpstr>Index</vt:lpstr>
      <vt:lpstr>EU OV1</vt:lpstr>
      <vt:lpstr>EU KM1</vt:lpstr>
      <vt:lpstr>EU CC1</vt:lpstr>
      <vt:lpstr>EU CC2</vt:lpstr>
      <vt:lpstr>EU CCyB1</vt:lpstr>
      <vt:lpstr>EU CCyB2</vt:lpstr>
      <vt:lpstr>EU LR1</vt:lpstr>
      <vt:lpstr>EU LR2</vt:lpstr>
      <vt:lpstr>EU LR3</vt:lpstr>
      <vt:lpstr>EU LIQ1</vt:lpstr>
      <vt:lpstr>EU LIQ2</vt:lpstr>
      <vt:lpstr>EU CR1</vt:lpstr>
      <vt:lpstr>EU CR1-A</vt:lpstr>
      <vt:lpstr>EU CR2</vt:lpstr>
      <vt:lpstr>EU CQ1</vt:lpstr>
      <vt:lpstr>EU CQ4</vt:lpstr>
      <vt:lpstr>EU CQ5</vt:lpstr>
      <vt:lpstr>EU CQ7</vt:lpstr>
      <vt:lpstr>EU CR3</vt:lpstr>
      <vt:lpstr>EU CR4</vt:lpstr>
      <vt:lpstr>EU CR5</vt:lpstr>
      <vt:lpstr>EU CR6</vt:lpstr>
      <vt:lpstr>EU CR7-A</vt:lpstr>
      <vt:lpstr>EU CR8</vt:lpstr>
      <vt:lpstr>EU CR10 SL</vt:lpstr>
      <vt:lpstr>EU CR10 Equity</vt:lpstr>
      <vt:lpstr>EU CCR1</vt:lpstr>
      <vt:lpstr>EU CCR2 </vt:lpstr>
      <vt:lpstr>EU CCR3</vt:lpstr>
      <vt:lpstr>EU CCR4-IRB</vt:lpstr>
      <vt:lpstr>EU CCR5</vt:lpstr>
      <vt:lpstr>EU CCR6</vt:lpstr>
      <vt:lpstr>EU CCR8</vt:lpstr>
      <vt:lpstr>EU SEC1</vt:lpstr>
      <vt:lpstr>EU SEC3</vt:lpstr>
      <vt:lpstr>EU SEC4</vt:lpstr>
      <vt:lpstr>EU SEC5</vt:lpstr>
      <vt:lpstr>EU MR1</vt:lpstr>
      <vt:lpstr>EU MR2-A</vt:lpstr>
      <vt:lpstr>EU MR2-B</vt:lpstr>
      <vt:lpstr>EU MR3</vt:lpstr>
      <vt:lpstr>EU MR4</vt:lpstr>
      <vt:lpstr>EU IRRBB1</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6. Summary GAR </vt:lpstr>
      <vt:lpstr>7.Mitigating actions-GAR assets</vt:lpstr>
      <vt:lpstr>8.Mitigating actions - GAR %</vt:lpstr>
      <vt:lpstr>10.Other mitigating actions</vt:lpstr>
      <vt:lpstr>EU KM2</vt:lpstr>
      <vt:lpstr>EU_CC1</vt:lpstr>
      <vt:lpstr>EU_CC2</vt:lpstr>
      <vt:lpstr>EU_CCR1</vt:lpstr>
      <vt:lpstr>EU_CCR2</vt:lpstr>
      <vt:lpstr>EU_CCR3</vt:lpstr>
      <vt:lpstr>EU_CCR4_A0400</vt:lpstr>
      <vt:lpstr>EU_CCR4_F0100</vt:lpstr>
      <vt:lpstr>EU_CCR4_F0200</vt:lpstr>
      <vt:lpstr>EU_CCR4_F0300</vt:lpstr>
      <vt:lpstr>EU_CCR5</vt:lpstr>
      <vt:lpstr>EU_CCR6</vt:lpstr>
      <vt:lpstr>EU_CCR8</vt:lpstr>
      <vt:lpstr>EU_CCyB1</vt:lpstr>
      <vt:lpstr>EU_CCyB2</vt:lpstr>
      <vt:lpstr>EU_CQ1</vt:lpstr>
      <vt:lpstr>EU_CQ4</vt:lpstr>
      <vt:lpstr>EU_CQ5</vt:lpstr>
      <vt:lpstr>EU_CQ7</vt:lpstr>
      <vt:lpstr>EU_CR1</vt:lpstr>
      <vt:lpstr>EU_CR1_A</vt:lpstr>
      <vt:lpstr>EU_CR10.1</vt:lpstr>
      <vt:lpstr>EU_CR10.2</vt:lpstr>
      <vt:lpstr>EU_CR10.5</vt:lpstr>
      <vt:lpstr>EU_CR2</vt:lpstr>
      <vt:lpstr>EU_CR3</vt:lpstr>
      <vt:lpstr>EU_CR4</vt:lpstr>
      <vt:lpstr>EU_CR5</vt:lpstr>
      <vt:lpstr>EU_CR6_A0402</vt:lpstr>
      <vt:lpstr>EU_CR6_A0404</vt:lpstr>
      <vt:lpstr>EU_CR6_A0406</vt:lpstr>
      <vt:lpstr>EU_CR6_A0408</vt:lpstr>
      <vt:lpstr>EU_CR6_F0100</vt:lpstr>
      <vt:lpstr>EU_CR6_F0200</vt:lpstr>
      <vt:lpstr>EU_CR6_F0301</vt:lpstr>
      <vt:lpstr>EU_CR6_F0304</vt:lpstr>
      <vt:lpstr>EU_CR7_A_A_IRB</vt:lpstr>
      <vt:lpstr>EU_CR7_A_F_IRB</vt:lpstr>
      <vt:lpstr>EU_CR8</vt:lpstr>
      <vt:lpstr>EU_ESG_TEMP1</vt:lpstr>
      <vt:lpstr>EU_ESG_TEMP10</vt:lpstr>
      <vt:lpstr>EU_ESG_TEMP2</vt:lpstr>
      <vt:lpstr>EU_ESG_TEMP3</vt:lpstr>
      <vt:lpstr>EU_ESG_TEMP4</vt:lpstr>
      <vt:lpstr>EU_ESG_TEMP5</vt:lpstr>
      <vt:lpstr>EU_ESG_TEMP5_AT</vt:lpstr>
      <vt:lpstr>EU_ESG_TEMP5_CZ</vt:lpstr>
      <vt:lpstr>EU_ESG_TEMP5_HR</vt:lpstr>
      <vt:lpstr>EU_ESG_TEMP5_HU</vt:lpstr>
      <vt:lpstr>EU_ESG_TEMP5_REST</vt:lpstr>
      <vt:lpstr>EU_ESG_TEMP5_RO</vt:lpstr>
      <vt:lpstr>EU_ESG_TEMP5_SB</vt:lpstr>
      <vt:lpstr>EU_ESG_TEMP5_SK</vt:lpstr>
      <vt:lpstr>EU_ESG_TEMP5_SL</vt:lpstr>
      <vt:lpstr>EU_ESG_TEMP6</vt:lpstr>
      <vt:lpstr>EU_ESG_TEMP7</vt:lpstr>
      <vt:lpstr>EU_ESG_TEMP8</vt:lpstr>
      <vt:lpstr>EU_ESG_TEMP8_I.</vt:lpstr>
      <vt:lpstr>EU_ESG_TEMP8_II.</vt:lpstr>
      <vt:lpstr>EU_IRRBB1</vt:lpstr>
      <vt:lpstr>EU_KM1</vt:lpstr>
      <vt:lpstr>EU_LIQ1</vt:lpstr>
      <vt:lpstr>EU_LIQ2</vt:lpstr>
      <vt:lpstr>EU_LR1</vt:lpstr>
      <vt:lpstr>EU_LR2</vt:lpstr>
      <vt:lpstr>EU_LR3</vt:lpstr>
      <vt:lpstr>EU_MR1</vt:lpstr>
      <vt:lpstr>EU_MR2_A</vt:lpstr>
      <vt:lpstr>EU_MR2_B</vt:lpstr>
      <vt:lpstr>EU_MR3</vt:lpstr>
      <vt:lpstr>EU_OV1</vt:lpstr>
      <vt:lpstr>EU_SEC1</vt:lpstr>
      <vt:lpstr>EU_SEC3</vt:lpstr>
      <vt:lpstr>EU_SEC4</vt:lpstr>
      <vt:lpstr>EU_SEC5</vt:lpstr>
      <vt:lpstr>CoverPage!Print_Area</vt:lpstr>
      <vt:lpstr>'EU KM2'!Print_Area</vt:lpstr>
      <vt:lpstr>'Qualitative-Environmental risk'!Print_Area</vt:lpstr>
    </vt:vector>
  </TitlesOfParts>
  <Company>s IT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Azbekova Zhaniya BBA</dc:creator>
  <cp:lastModifiedBy>Vovk Martin 0772 EH</cp:lastModifiedBy>
  <cp:lastPrinted>2024-08-29T19:14:43Z</cp:lastPrinted>
  <dcterms:created xsi:type="dcterms:W3CDTF">2021-03-15T13:57:52Z</dcterms:created>
  <dcterms:modified xsi:type="dcterms:W3CDTF">2024-08-30T11:09:38Z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939b85-7e40-4a1d-91e1-0e84c3b219d7_Enabled">
    <vt:lpwstr>true</vt:lpwstr>
  </property>
  <property fmtid="{D5CDD505-2E9C-101B-9397-08002B2CF9AE}" pid="3" name="MSIP_Label_38939b85-7e40-4a1d-91e1-0e84c3b219d7_SetDate">
    <vt:lpwstr>2021-08-18T10:38:15Z</vt:lpwstr>
  </property>
  <property fmtid="{D5CDD505-2E9C-101B-9397-08002B2CF9AE}" pid="4" name="MSIP_Label_38939b85-7e40-4a1d-91e1-0e84c3b219d7_Method">
    <vt:lpwstr>Standard</vt:lpwstr>
  </property>
  <property fmtid="{D5CDD505-2E9C-101B-9397-08002B2CF9AE}" pid="5" name="MSIP_Label_38939b85-7e40-4a1d-91e1-0e84c3b219d7_Name">
    <vt:lpwstr>38939b85-7e40-4a1d-91e1-0e84c3b219d7</vt:lpwstr>
  </property>
  <property fmtid="{D5CDD505-2E9C-101B-9397-08002B2CF9AE}" pid="6" name="MSIP_Label_38939b85-7e40-4a1d-91e1-0e84c3b219d7_SiteId">
    <vt:lpwstr>3ad0376a-54d3-49a6-9e20-52de0a92fc89</vt:lpwstr>
  </property>
  <property fmtid="{D5CDD505-2E9C-101B-9397-08002B2CF9AE}" pid="7" name="MSIP_Label_38939b85-7e40-4a1d-91e1-0e84c3b219d7_ActionId">
    <vt:lpwstr>24d93a6b-6ea0-4efe-8c76-7edb07f0e8bd</vt:lpwstr>
  </property>
  <property fmtid="{D5CDD505-2E9C-101B-9397-08002B2CF9AE}" pid="8" name="MSIP_Label_38939b85-7e40-4a1d-91e1-0e84c3b219d7_ContentBits">
    <vt:lpwstr>0</vt:lpwstr>
  </property>
</Properties>
</file>