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55" yWindow="1320" windowWidth="15570" windowHeight="9840" tabRatio="792" activeTab="0"/>
  </bookViews>
  <sheets>
    <sheet name="Data" sheetId="1" r:id="rId1"/>
    <sheet name="Parameters" sheetId="2" r:id="rId2"/>
  </sheets>
  <externalReferences>
    <externalReference r:id="rId5"/>
    <externalReference r:id="rId6"/>
  </externalReferences>
  <definedNames>
    <definedName name="_ftn1" localSheetId="0">'Data'!#REF!</definedName>
    <definedName name="_ftnref1" localSheetId="0">'Data'!$C$143</definedName>
    <definedName name="_xlfn.AVERAGEIF" hidden="1">#NAME?</definedName>
    <definedName name="_xlfn.IFERROR" hidden="1">#NAME?</definedName>
    <definedName name="AccountingStandard">'Parameters'!$E$74:$E$77</definedName>
    <definedName name="AFS">#REF!</definedName>
    <definedName name="BalanceSheetPos">#REF!</definedName>
    <definedName name="BAM">#REF!</definedName>
    <definedName name="CheckBoxes1">'Data'!$J$20:$J$21,'Data'!$J$22:$J$24,'Data'!$J$26:$J$26,'Data'!$J$27:$J$32,'Data'!$J$40:$J$41,'Data'!$J$57:$J$59,'Data'!$J$61:$J$66,'Data'!$J$67,'Data'!$J$69:$J$70,'Data'!$J$75:$J$77,'Data'!$J$78,'Data'!$J$80:$J$81,'Data'!$J$88:$J$94,'Data'!$J$96:$J$96</definedName>
    <definedName name="CheckBoxes2">'Data'!$J$103:$J$114,'Data'!#REF!,'Data'!$J$122,'Data'!$J$125:$J$126,'Data'!$J$132:$J$133,'Data'!$J$137:$J$138,'Data'!#REF!,'Data'!$J$142,'Data'!$J$146,'Data'!$J$151,'Data'!$J$157:$J$159,'Data'!$J$167:$J$168,'Data'!$J$170:$J$179</definedName>
    <definedName name="ChecksColumn">'Data'!$H:$K</definedName>
    <definedName name="ChecksResponses">'Parameters'!$E$79:$E$82</definedName>
    <definedName name="CountryCode">'Parameters'!$E$24:$E$45</definedName>
    <definedName name="DebtSecurities">#REF!</definedName>
    <definedName name="_xlnm.Print_Area" localSheetId="0">'Data'!$B$1:$M$221</definedName>
    <definedName name="_xlnm.Print_Area" localSheetId="1">'Parameters'!$B$1:$J$83</definedName>
    <definedName name="FV">#REF!</definedName>
    <definedName name="HTM">#REF!</definedName>
    <definedName name="LR">#REF!</definedName>
    <definedName name="PanelHeaders1">'Data'!$B$2:$M$2,'Data'!$B$17:$M$17,'Data'!$B$54:$M$54,'Data'!$B$99:$M$99,'Data'!$B$129:$M$129,'Data'!$B$148:$M$148,'Data'!$B$164:$M$164</definedName>
    <definedName name="PanelHeaders2">#REF!,#REF!,#REF!</definedName>
    <definedName name="Portfolio">#REF!</definedName>
    <definedName name="Reporting_Date">'[2]Main'!$C$2</definedName>
    <definedName name="ReportingCurrency">'Parameters'!$E$48:$E$67</definedName>
    <definedName name="ReportingDate">'Parameters'!$E$15:$E$22</definedName>
    <definedName name="ReportingUnit">'Parameters'!$E$69:$E$72</definedName>
    <definedName name="Subordinated">#REF!</definedName>
    <definedName name="Trading">#REF!</definedName>
    <definedName name="TRD">#REF!</definedName>
  </definedNames>
  <calcPr fullCalcOnLoad="1"/>
</workbook>
</file>

<file path=xl/sharedStrings.xml><?xml version="1.0" encoding="utf-8"?>
<sst xmlns="http://schemas.openxmlformats.org/spreadsheetml/2006/main" count="507" uniqueCount="421">
  <si>
    <t>Parameters</t>
  </si>
  <si>
    <t>A) Version</t>
  </si>
  <si>
    <t>Version</t>
  </si>
  <si>
    <t>B) Spreadsheet localisation</t>
  </si>
  <si>
    <t>Original sheet name</t>
  </si>
  <si>
    <t>Sheet #</t>
  </si>
  <si>
    <t>Localised sheet name</t>
  </si>
  <si>
    <t>PosX</t>
  </si>
  <si>
    <t>PosY</t>
  </si>
  <si>
    <t>C) Drop-down menus</t>
  </si>
  <si>
    <t>USD</t>
  </si>
  <si>
    <t>EUR</t>
  </si>
  <si>
    <t>GBP</t>
  </si>
  <si>
    <t>JPY</t>
  </si>
  <si>
    <t>CNY</t>
  </si>
  <si>
    <t>HKD</t>
  </si>
  <si>
    <t>AUD</t>
  </si>
  <si>
    <t>CAD</t>
  </si>
  <si>
    <t>SGD</t>
  </si>
  <si>
    <t>CHF</t>
  </si>
  <si>
    <t>INR</t>
  </si>
  <si>
    <t>BRL</t>
  </si>
  <si>
    <t>BE</t>
  </si>
  <si>
    <t>BR</t>
  </si>
  <si>
    <t>CA</t>
  </si>
  <si>
    <t>CH</t>
  </si>
  <si>
    <t>CN</t>
  </si>
  <si>
    <t>DE</t>
  </si>
  <si>
    <t>DK</t>
  </si>
  <si>
    <t>ES</t>
  </si>
  <si>
    <t>FR</t>
  </si>
  <si>
    <t>GB</t>
  </si>
  <si>
    <t>IT</t>
  </si>
  <si>
    <t>JP</t>
  </si>
  <si>
    <t>KR</t>
  </si>
  <si>
    <t>NL</t>
  </si>
  <si>
    <t>NO</t>
  </si>
  <si>
    <t>SE</t>
  </si>
  <si>
    <t>US</t>
  </si>
  <si>
    <t>KRW</t>
  </si>
  <si>
    <t>NOK</t>
  </si>
  <si>
    <t>DKK</t>
  </si>
  <si>
    <t>SEK</t>
  </si>
  <si>
    <t>IFRS</t>
  </si>
  <si>
    <t>Country codes</t>
  </si>
  <si>
    <t>Reporting units</t>
  </si>
  <si>
    <t>Accounting standards</t>
  </si>
  <si>
    <t>MPG</t>
  </si>
  <si>
    <t>Other national accounting standard</t>
  </si>
  <si>
    <t>Checks</t>
  </si>
  <si>
    <t>&lt;select&gt;</t>
  </si>
  <si>
    <t>Data</t>
  </si>
  <si>
    <t>SG</t>
  </si>
  <si>
    <t>RU</t>
  </si>
  <si>
    <t>IN</t>
  </si>
  <si>
    <t>US GAAP</t>
  </si>
  <si>
    <t>RUB</t>
  </si>
  <si>
    <t>General Bank Data</t>
  </si>
  <si>
    <t>3.e.(1)</t>
  </si>
  <si>
    <t>(1) Securities received in SFTs that are recognised as assets</t>
  </si>
  <si>
    <t>(1) Unconditionally cancellable credit card commitments</t>
  </si>
  <si>
    <t xml:space="preserve">(2) Other unconditionally cancellable commitments </t>
  </si>
  <si>
    <t>Size Indicator</t>
  </si>
  <si>
    <t>a. Funds deposited with or lent to other financial institutions</t>
  </si>
  <si>
    <t>b. Undrawn committed lines extended to other financial institutions</t>
  </si>
  <si>
    <t>(1) Secured debt securities</t>
  </si>
  <si>
    <t>(2) Senior unsecured debt securities</t>
  </si>
  <si>
    <t>(3) Subordinated debt securities</t>
  </si>
  <si>
    <t xml:space="preserve">(4) Commercial paper </t>
  </si>
  <si>
    <t>d. Net positive current exposure of securities financing transactions with other financial institutions</t>
  </si>
  <si>
    <t>(1) Net positive fair value (include collateral held if it is within the master netting agreement)</t>
  </si>
  <si>
    <t>(2) Potential future exposure</t>
  </si>
  <si>
    <t>a. Deposits due to depository institutions</t>
  </si>
  <si>
    <t>b. Deposits due to non-depository financial institutions</t>
  </si>
  <si>
    <t>c. Undrawn committed lines obtained from other financial institutions</t>
  </si>
  <si>
    <t>d. Net negative current exposure of securities financing transactions with other financial institutions</t>
  </si>
  <si>
    <t>e. OTC derivatives with other financial institutions that have a net negative fair value:</t>
  </si>
  <si>
    <t>(1) Net negative fair value (include collateral provided if it is within the master netting agreement)</t>
  </si>
  <si>
    <t>2.b.</t>
  </si>
  <si>
    <t>2.c.</t>
  </si>
  <si>
    <t>2.d.</t>
  </si>
  <si>
    <t>2.e.</t>
  </si>
  <si>
    <t>2.g.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</si>
  <si>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</si>
  <si>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</si>
  <si>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</si>
  <si>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</si>
  <si>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</si>
  <si>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</si>
  <si>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</si>
  <si>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</si>
  <si>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</si>
  <si>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e. Ancillary data:</t>
  </si>
  <si>
    <t>(1) Book value of equities for which a market price is unavailable</t>
  </si>
  <si>
    <t>h. Ancillary data:</t>
  </si>
  <si>
    <t>3.f.</t>
  </si>
  <si>
    <t>b. Gross value of securities financing transactions (SFTs)</t>
  </si>
  <si>
    <t>c. Counterparty exposure of SFTs</t>
  </si>
  <si>
    <t>d. Other assets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</si>
  <si>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</si>
  <si>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</si>
  <si>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</si>
  <si>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</si>
  <si>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</si>
  <si>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</si>
  <si>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</si>
  <si>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</si>
  <si>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</si>
  <si>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(1) Reporting date (yyyy-mm-dd)</t>
  </si>
  <si>
    <t>(1) On-balance sheet assets</t>
  </si>
  <si>
    <t>(2) Potential future exposure of derivatives contracts</t>
  </si>
  <si>
    <t>(3) Unconditionally cancellable commitments</t>
  </si>
  <si>
    <t>(4) Other off-balance sheet commitments</t>
  </si>
  <si>
    <t>(5) Investment value in the consolidated entities</t>
  </si>
  <si>
    <t>3.c.(1)</t>
  </si>
  <si>
    <t>3.c.(2)</t>
  </si>
  <si>
    <t>3.c.(3)</t>
  </si>
  <si>
    <t>3.c.(4)</t>
  </si>
  <si>
    <t>3.c.(5)</t>
  </si>
  <si>
    <t>3.c.(6)</t>
  </si>
  <si>
    <t>3.e.(2)</t>
  </si>
  <si>
    <t>4.a.</t>
  </si>
  <si>
    <t>4.b.</t>
  </si>
  <si>
    <t>4.c.</t>
  </si>
  <si>
    <t>4.d.</t>
  </si>
  <si>
    <t>4.e.(1)</t>
  </si>
  <si>
    <t>4.e.(2)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</si>
  <si>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</si>
  <si>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</si>
  <si>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</si>
  <si>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</si>
  <si>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</si>
  <si>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</si>
  <si>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</si>
  <si>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</si>
  <si>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Section 1: General Information</t>
  </si>
  <si>
    <t>Section 2: Total Exposures</t>
  </si>
  <si>
    <t>Section 3: Intra-Financial System Assets</t>
  </si>
  <si>
    <t>Section 4: Intra-Financial System Liabilities</t>
  </si>
  <si>
    <t>Section 5: Securities Outstanding</t>
  </si>
  <si>
    <t>2.d.(1)</t>
  </si>
  <si>
    <t>g. Notional amount of off-balance sheet items with a 0% CCF</t>
  </si>
  <si>
    <t>h. Notional amount of off-balance sheet items with a 20% CCF</t>
  </si>
  <si>
    <t>i. Notional amount of off-balance sheet items with a 50% CCF</t>
  </si>
  <si>
    <t>j. Notional amount of off-balance sheet items with a 100% CCF</t>
  </si>
  <si>
    <t>l. Entities consolidated for accounting purposes but not for risk-based regulatory purposes:</t>
  </si>
  <si>
    <t>m. Regulatory adjustments</t>
  </si>
  <si>
    <t>2.g.(1)</t>
  </si>
  <si>
    <t>2.g.(2)</t>
  </si>
  <si>
    <t>2.h.</t>
  </si>
  <si>
    <t>2.i.</t>
  </si>
  <si>
    <t>2.j.</t>
  </si>
  <si>
    <t>2.k.</t>
  </si>
  <si>
    <t>2.l.(1)</t>
  </si>
  <si>
    <t>2.l.(2)</t>
  </si>
  <si>
    <t>2.l.(3)</t>
  </si>
  <si>
    <t>2.l.(4)</t>
  </si>
  <si>
    <t>2.l.(5)</t>
  </si>
  <si>
    <t>2.m.</t>
  </si>
  <si>
    <t>5.h.(1)</t>
  </si>
  <si>
    <t>Substitutability/Financial Institution Infrastructure Indicators</t>
  </si>
  <si>
    <t>Section 6: Payments made in the reporting year (excluding intragroup payments)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</si>
  <si>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</si>
  <si>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</si>
  <si>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</si>
  <si>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</si>
  <si>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</si>
  <si>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</si>
  <si>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</si>
  <si>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</si>
  <si>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</si>
  <si>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</si>
  <si>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</si>
  <si>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>6.l.</t>
  </si>
  <si>
    <t>6.m.(1)</t>
  </si>
  <si>
    <t>6.m.(2)</t>
  </si>
  <si>
    <t>6.m.(3)</t>
  </si>
  <si>
    <t>6.n.</t>
  </si>
  <si>
    <t xml:space="preserve">single </t>
  </si>
  <si>
    <t xml:space="preserve">thousand </t>
  </si>
  <si>
    <t xml:space="preserve">million </t>
  </si>
  <si>
    <t xml:space="preserve">thousands </t>
  </si>
  <si>
    <t xml:space="preserve">millions </t>
  </si>
  <si>
    <t xml:space="preserve">single units </t>
  </si>
  <si>
    <t>Section 7: Assets Under Custody</t>
  </si>
  <si>
    <t>7.a.</t>
  </si>
  <si>
    <t>Section 8: Underwritten Transactions in Debt and Equity Markets</t>
  </si>
  <si>
    <t>a. Equity underwriting activity</t>
  </si>
  <si>
    <t>b. Debt underwriting activity</t>
  </si>
  <si>
    <t>8.a.</t>
  </si>
  <si>
    <t>8.b.</t>
  </si>
  <si>
    <t>8.c.</t>
  </si>
  <si>
    <t>Complexity indicators</t>
  </si>
  <si>
    <t>Section 9: Notional Amount of Over-the-Counter (OTC) Derivatives</t>
  </si>
  <si>
    <t>a. OTC derivatives cleared through a central counterparty</t>
  </si>
  <si>
    <t>b. OTC derivatives settled bilaterally</t>
  </si>
  <si>
    <t>9.a.</t>
  </si>
  <si>
    <t>9.b.</t>
  </si>
  <si>
    <t>9.c.</t>
  </si>
  <si>
    <t>Section 10: Trading and Available-for-Sale Securities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</si>
  <si>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</si>
  <si>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</si>
  <si>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</si>
  <si>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</si>
  <si>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Section 11: Level 3 Assets</t>
  </si>
  <si>
    <t>10.a.</t>
  </si>
  <si>
    <t xml:space="preserve">10.c. </t>
  </si>
  <si>
    <t>10.d.</t>
  </si>
  <si>
    <t>11.a.</t>
  </si>
  <si>
    <t>Section 12: Cross-Jurisdictional Claims</t>
  </si>
  <si>
    <t>Cross-Jurisdictional Activity Indicators</t>
  </si>
  <si>
    <t>5.i.</t>
  </si>
  <si>
    <t>a. Foreign claims on an ultimate risk basis (excluding derivatives activity)</t>
  </si>
  <si>
    <t>b. Ancillary data:</t>
  </si>
  <si>
    <t>12.a.</t>
  </si>
  <si>
    <t>12.c.</t>
  </si>
  <si>
    <t>Section 13: Cross-Jurisdictional Liabilities</t>
  </si>
  <si>
    <t>c. Ancillary data:</t>
  </si>
  <si>
    <t>13.a.</t>
  </si>
  <si>
    <t>13.b.</t>
  </si>
  <si>
    <t>13.a.(1)</t>
  </si>
  <si>
    <t>13.c.(1)</t>
  </si>
  <si>
    <t>13.d.</t>
  </si>
  <si>
    <t>Section 14: Ancillary Indicators</t>
  </si>
  <si>
    <t>a. Total liabilities</t>
  </si>
  <si>
    <t>b. Retail funding</t>
  </si>
  <si>
    <t>d. Foreign net revenue</t>
  </si>
  <si>
    <t>e. Total net revenue</t>
  </si>
  <si>
    <t>f. Total gross revenue</t>
  </si>
  <si>
    <t>h. Gross value of cash borrowed and gross fair value of securities borrowed in SFTs</t>
  </si>
  <si>
    <t>i. Gross positive fair value of over-the-counter (OTC) derivatives transactions</t>
  </si>
  <si>
    <t>j. Gross negative fair value of OTC derivatives transactions</t>
  </si>
  <si>
    <t>(1) Held-to-maturity securities</t>
  </si>
  <si>
    <t>10.e.(1)</t>
  </si>
  <si>
    <t>10.f.</t>
  </si>
  <si>
    <t xml:space="preserve">k. Number of jurisdictions </t>
  </si>
  <si>
    <t>a. Foreign liabilities (excluding derivatives and local liabilities in local currency)</t>
  </si>
  <si>
    <t>b. Local liabilities in local currency (excluding derivatives activity)</t>
  </si>
  <si>
    <t>14.a.</t>
  </si>
  <si>
    <t>14.b.</t>
  </si>
  <si>
    <t>14.c.</t>
  </si>
  <si>
    <t>14.d.</t>
  </si>
  <si>
    <t>14.e.</t>
  </si>
  <si>
    <t>14.f.</t>
  </si>
  <si>
    <t>14.g.</t>
  </si>
  <si>
    <t>14.h.</t>
  </si>
  <si>
    <t>14.i.</t>
  </si>
  <si>
    <t>14.j.</t>
  </si>
  <si>
    <t>14.k.</t>
  </si>
  <si>
    <t>a. Assets under custody indicator</t>
  </si>
  <si>
    <t>a. Level 3 assets indicator</t>
  </si>
  <si>
    <t>(1) Foreign derivative claims on an ultimate risk basis</t>
  </si>
  <si>
    <t>(1) Foreign derivative liabilities on an ultimate risk basis</t>
  </si>
  <si>
    <t>b. General Information provided by the reporting institution:</t>
  </si>
  <si>
    <t>a. General information provided by the national supervisor:</t>
  </si>
  <si>
    <t>Confirmed zero</t>
  </si>
  <si>
    <t>Estimated value</t>
  </si>
  <si>
    <t>Confirmed by NSA</t>
  </si>
  <si>
    <t>Comments</t>
  </si>
  <si>
    <t>Checks responses</t>
  </si>
  <si>
    <t>g. Gross value of cash lent and gross fair value of securities lent in SFTs</t>
  </si>
  <si>
    <t>Amount in single units</t>
  </si>
  <si>
    <t>(1) Any foreign liabilities to related offices included in item 13.a.</t>
  </si>
  <si>
    <t>10.b.</t>
  </si>
  <si>
    <t>2.a.</t>
  </si>
  <si>
    <t>2.f.</t>
  </si>
  <si>
    <t>a. Counterparty exposure of derivatives contracts (method 1)</t>
  </si>
  <si>
    <t>f. Potential future exposure of derivative contracts (method 1)</t>
  </si>
  <si>
    <t>n. Ancillary data:</t>
  </si>
  <si>
    <t>(1) Receivables for cash collateral posted in derivatives transactions</t>
  </si>
  <si>
    <t>2.o.</t>
  </si>
  <si>
    <t>2.n.(1)</t>
  </si>
  <si>
    <t>(4) On and off-balance sheet exposures between entities included in item 2.l.</t>
  </si>
  <si>
    <t>(5) On and off-balance sheet exposures of entities included in item 2.l. to entities consolidated for risk-based regulatory purposes</t>
  </si>
  <si>
    <t>2.n.(2)</t>
  </si>
  <si>
    <t>2.n.(3)</t>
  </si>
  <si>
    <t>2.n.(4)</t>
  </si>
  <si>
    <t>2.n.(5)</t>
  </si>
  <si>
    <t>2.n.(6)</t>
  </si>
  <si>
    <t>e. Total on-balance sheet items (sum of items 2.a, 2.b, 2.c, and 2.d, minus 2.d.(1))</t>
  </si>
  <si>
    <t>k. Total off-balance sheet items (sum of items 2.f, 2.g, and 2.h through 2.j, minus 0.9 times the sum of items 2.g.(1) and 2.g.(2))</t>
  </si>
  <si>
    <t>o. Total exposures indicator (sum of items 2.e, 2.k, 2.l.(1), 2.l.(2), 0.1 times 2.l.(3), 2.l.(4), minus the sum of items 2.l.(5) and 2.m)</t>
  </si>
  <si>
    <t>i. Securities outstanding indicator (sum of items 5.a through 5.g)</t>
  </si>
  <si>
    <t>c. Underwriting activity indicator (sum of items 8.a and 8.b)</t>
  </si>
  <si>
    <t>c. OTC derivatives indicator (sum of items 9.a and 9.b)</t>
  </si>
  <si>
    <t>c. Cross-jurisdictional claims indicator (item 12.a)</t>
  </si>
  <si>
    <t>d. Cross-jurisdictional liabilities indicator (sum of items 13.a and 13.b, minus 13.a.(1))</t>
  </si>
  <si>
    <t>c. Wholesale funding dependence ratio (the difference between items 14.a and 14.b, divided by 14.a)</t>
  </si>
  <si>
    <t>Explanation of large changes from the previous year</t>
  </si>
  <si>
    <t>(3) Submission date (yyyy-mm-dd)</t>
  </si>
  <si>
    <t>(5) Accounting standard</t>
  </si>
  <si>
    <t>(6) Location of public disclosure</t>
  </si>
  <si>
    <t>1.b.(6)</t>
  </si>
  <si>
    <t>12.b.(1)</t>
  </si>
  <si>
    <t>Checks Summary</t>
  </si>
  <si>
    <t>MXN</t>
  </si>
  <si>
    <t>NZD</t>
  </si>
  <si>
    <t>g. Preferred shares and any other forms of subordinated funding not captured in item 5.c.</t>
  </si>
  <si>
    <t>f. Ancillary data:</t>
  </si>
  <si>
    <t>4.f.(1)</t>
  </si>
  <si>
    <t>g. Intra-financial system liabilities indicator (sum of items 4.a through 4.e.(2))</t>
  </si>
  <si>
    <t>4.g.</t>
  </si>
  <si>
    <t xml:space="preserve">(1) Certificates of deposit </t>
  </si>
  <si>
    <t>3.a.(1)</t>
  </si>
  <si>
    <t>(5) Stock (including par and surplus of common and preferred shares)</t>
  </si>
  <si>
    <t>(6) Offsetting short positions in relation to the specific stock holdings included in item 3.c.(5)</t>
  </si>
  <si>
    <t>f. Intra-financial system assets indicator (sum of items 3.a, 3.b through 3.c.(5), 3.d, 3.e.(1), and 3.e.(2), minus 3.c.(6))</t>
  </si>
  <si>
    <t>(1) Funds borrowed from other financial institutions</t>
  </si>
  <si>
    <t>4.f.(2)</t>
  </si>
  <si>
    <t>(2) Certificates of deposit included in items 4.a and 4.b</t>
  </si>
  <si>
    <t>f. Trading and AFS securities indicator (sum of items 10.a and 10.b, minus the sum of 10.c and 10.d)</t>
  </si>
  <si>
    <t>(2) Net notional amount of credit derivatives</t>
  </si>
  <si>
    <t>(3) Net notional amount of credit derivatives for entities in item 2.l.</t>
  </si>
  <si>
    <t>(6) On and off-balance sheet exposures of entities consolidated for risk-based regulatory purposes to entities included in item 2.l.</t>
  </si>
  <si>
    <t>Remarks</t>
  </si>
  <si>
    <t>Reporting Date</t>
  </si>
  <si>
    <t>Reporting Currency</t>
  </si>
  <si>
    <t>Year-end EUR exchange rates</t>
  </si>
  <si>
    <t>End-2013</t>
  </si>
  <si>
    <t>in million EUR</t>
  </si>
  <si>
    <t>Indicator value</t>
  </si>
  <si>
    <t>a. Australian dollars</t>
  </si>
  <si>
    <t>b. Brazilian real</t>
  </si>
  <si>
    <t>c. Canadian dollars</t>
  </si>
  <si>
    <t>d. Swiss francs</t>
  </si>
  <si>
    <t>e. Chinese yuan</t>
  </si>
  <si>
    <t>f. Euros</t>
  </si>
  <si>
    <t>g. British pounds</t>
  </si>
  <si>
    <t>h. Hong Kong dollars</t>
  </si>
  <si>
    <t>i. Indian rupee</t>
  </si>
  <si>
    <t>j. Japanese yen</t>
  </si>
  <si>
    <t>k. Swedish krona</t>
  </si>
  <si>
    <t>l. United States dollars</t>
  </si>
  <si>
    <t>(2) New Zealand dollars</t>
  </si>
  <si>
    <t>n. Payments activity indicator (sum of items 6.a through 6.l)</t>
  </si>
  <si>
    <t>Reported in</t>
  </si>
  <si>
    <t>(1) Mexican pesos</t>
  </si>
  <si>
    <t>(3) Russian rubles</t>
  </si>
  <si>
    <t>16.a.</t>
  </si>
  <si>
    <t>k. Mexican pesos</t>
  </si>
  <si>
    <t>l. New Zealand dollars</t>
  </si>
  <si>
    <t>m. Russian rubles</t>
  </si>
  <si>
    <t>n. Swedish krona</t>
  </si>
  <si>
    <t>o. United States dollars</t>
  </si>
  <si>
    <t>16.b.</t>
  </si>
  <si>
    <t>16.c.</t>
  </si>
  <si>
    <t>16.d.</t>
  </si>
  <si>
    <t>16.e.</t>
  </si>
  <si>
    <t>16.f.</t>
  </si>
  <si>
    <t>16.g.</t>
  </si>
  <si>
    <t>16.h.</t>
  </si>
  <si>
    <t>16.i.</t>
  </si>
  <si>
    <t>16.j.</t>
  </si>
  <si>
    <t>16.k.</t>
  </si>
  <si>
    <t>16.l.</t>
  </si>
  <si>
    <t>16.m.</t>
  </si>
  <si>
    <t>16.n.</t>
  </si>
  <si>
    <t>16.o.</t>
  </si>
  <si>
    <t>c. Total Exposures (Section 2)</t>
  </si>
  <si>
    <t>d. Intra-Financial System Assets (Section 3)</t>
  </si>
  <si>
    <t>a. General information provided by the national supervisor (Item 1.a)</t>
  </si>
  <si>
    <t>b. General Information provided by the reporting institution (Item 1.b)</t>
  </si>
  <si>
    <t>e. Intra-Financial System Liabilities (Section 4)</t>
  </si>
  <si>
    <t>f. Securities Outstanding (Section 5)</t>
  </si>
  <si>
    <t>g. Payments Activity (Section 6)</t>
  </si>
  <si>
    <t>h. Assets Under Custody (Section 7)</t>
  </si>
  <si>
    <t>i. Underwritten Transactions in Debt and Equity Markets (Section 8)</t>
  </si>
  <si>
    <t>j. Notional Amount of OTC Derivatives (Section 9)</t>
  </si>
  <si>
    <t>k. Trading and AFS Securities (Section 10)</t>
  </si>
  <si>
    <t>l. Level 3 Assets (Section 11)</t>
  </si>
  <si>
    <t>m. Cross-Jurisdictional Claims (Section 12)</t>
  </si>
  <si>
    <t>n. Cross-Jurisdictional Liabilities (Section 13)</t>
  </si>
  <si>
    <t>o. Ancillary Indicators (Section 14)</t>
  </si>
  <si>
    <t>15.a.</t>
  </si>
  <si>
    <t>15.b.</t>
  </si>
  <si>
    <t>15.c.</t>
  </si>
  <si>
    <t>15.d.</t>
  </si>
  <si>
    <t>15.e.</t>
  </si>
  <si>
    <t>15.f.</t>
  </si>
  <si>
    <t>15.g.</t>
  </si>
  <si>
    <t>15.h.</t>
  </si>
  <si>
    <t>15.i.</t>
  </si>
  <si>
    <t>15.j.</t>
  </si>
  <si>
    <t>15.k.</t>
  </si>
  <si>
    <t>15.l.</t>
  </si>
  <si>
    <t>15.m.</t>
  </si>
  <si>
    <t>15.n.</t>
  </si>
  <si>
    <t>15.o.</t>
  </si>
  <si>
    <t>16.p.</t>
  </si>
  <si>
    <t>Section 16: Summary</t>
  </si>
  <si>
    <t>Section 15: Average Exchange Rates</t>
  </si>
  <si>
    <t>p. Average Exchange Rates (Section 15)</t>
  </si>
  <si>
    <t>Additional Indicators</t>
  </si>
  <si>
    <t>(2) Bank name</t>
  </si>
  <si>
    <t>(2) Reporting currency</t>
  </si>
  <si>
    <t>(3) Euro conversion rate</t>
  </si>
  <si>
    <t>(4) Reporting unit</t>
  </si>
  <si>
    <t>c. Holdings of securities issued by other financial institutions:</t>
  </si>
  <si>
    <t>2.n.(7)</t>
  </si>
  <si>
    <t>(7) Total exposures for the calculation of the leverage ratio (January 2014 definition)</t>
  </si>
  <si>
    <t>e. Over-the-counter (OTC) derivatives with other financial institutions that have a net positive fair value:</t>
  </si>
  <si>
    <t>d. Trading and AFS securities that meet the definition of Level 2 assets, with haircuts</t>
  </si>
  <si>
    <t>Erste Group</t>
  </si>
  <si>
    <t>loans and advances vs. credit institutions and financial inst. incl. loan demand deposits</t>
  </si>
  <si>
    <t>irrevocables and revocables undrawn committed lines extended to credit inst. and financial institutions</t>
  </si>
  <si>
    <t>All funds borrowed are shown within 4a-4e and 5a - 5e</t>
  </si>
  <si>
    <t>No preferred shares in the Erste Group - amount reflects subordinated deposits</t>
  </si>
  <si>
    <t>Book value of issued shares of consolidated entities which are not listed on a market</t>
  </si>
  <si>
    <t>Securities held for trading and fair valued through profit and loss without derivatives</t>
  </si>
  <si>
    <t>Level 3 fair values of credit portfolio and HTM portfolio</t>
  </si>
  <si>
    <t>Foreign claims on ultimate risk basis out of RIT report (7K6311000+7K6321000)</t>
  </si>
  <si>
    <t>Foreign derivative claims on ultimate risk basis out of RIT report (7K6941000)</t>
  </si>
  <si>
    <t>Local liabilities in local currency out of RLZ report (7K6442000)</t>
  </si>
  <si>
    <t>Total liabilities subtracted by own funds liabilities, income tax liabilities and other liabilities.</t>
  </si>
  <si>
    <t>"Net interest income" plus "Fee and commission income" plus "Dividend income" plus "Gains or (-) losses on financial assets and liabilities held for trading, net" plus "Exchange differences [gain or (-) loss], net" plus "Other operating income"</t>
  </si>
  <si>
    <t>"Interest income" plus "Fee and commission income" plus "Dividend income" plus "Gains or (-) losses on financial assets and liabilities held for trading, net" plus "Exchange differences [gain or (-) loss], net" plus "Other operating income"</t>
  </si>
  <si>
    <t>Q1 2014 figures</t>
  </si>
  <si>
    <t>AT</t>
  </si>
  <si>
    <t>changed from AU</t>
  </si>
  <si>
    <t>loro- and nostro accounts, multiplication by fx rate changed to division</t>
  </si>
  <si>
    <t>http://www.erstegroup.com/en/Investors/RegulatoryDisclosure/Basel2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</si>
</sst>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"/>
    <numFmt numFmtId="170" formatCode="0.0000"/>
    <numFmt numFmtId="171" formatCode="0.0000%"/>
    <numFmt numFmtId="172" formatCode="yyyy\-mm\-dd;@"/>
    <numFmt numFmtId="173" formatCode="[&gt;0]General"/>
    <numFmt numFmtId="174" formatCode="&quot;Yes&quot;;[Red]&quot;No&quot;"/>
    <numFmt numFmtId="175" formatCode="0.0%"/>
    <numFmt numFmtId="176" formatCode="[$€-2]\ #,##0"/>
    <numFmt numFmtId="177" formatCode="[$JPY]\ #,##0"/>
    <numFmt numFmtId="178" formatCode="[$CNY]\ #,##0"/>
    <numFmt numFmtId="179" formatCode="[$HKD]\ #,##0"/>
    <numFmt numFmtId="180" formatCode="[$INR]\ #,##0"/>
    <numFmt numFmtId="181" formatCode="[$BRL]\ #,##0"/>
    <numFmt numFmtId="182" formatCode="[$USD]\ #,##0"/>
    <numFmt numFmtId="183" formatCode="[$EUR]\ #,##0"/>
    <numFmt numFmtId="184" formatCode="[$GBP]\ #,##0"/>
    <numFmt numFmtId="185" formatCode="[$AUD]\ #,##0"/>
    <numFmt numFmtId="186" formatCode="[$CAD]\ #,##0"/>
    <numFmt numFmtId="187" formatCode="[$SEK]\ #,##0"/>
    <numFmt numFmtId="188" formatCode="[$CHF]\ #,##0"/>
    <numFmt numFmtId="189" formatCode="[$MXN]\ #,##0"/>
    <numFmt numFmtId="190" formatCode="[$NZD]\ #,##0"/>
    <numFmt numFmtId="191" formatCode="[$RUB]\ #,##0"/>
    <numFmt numFmtId="192" formatCode="yyyy\-mm\-dd"/>
    <numFmt numFmtId="193" formatCode="_(* #,##0_);_(* \(#,##0\);_(* &quot;-&quot;??_);_(@_)"/>
    <numFmt numFmtId="194" formatCode="mmmm\ yyyy"/>
    <numFmt numFmtId="195" formatCode="#,##0.000000"/>
    <numFmt numFmtId="196" formatCode="_-* #,##0.00_-;\-* #,##0.00_-;_-* \-??_-;_-@_-"/>
    <numFmt numFmtId="197" formatCode="_-* #,##0\ _€_-;\-* #,##0\ _€_-;_-* &quot;-&quot;\ _€_-;_-@_-"/>
    <numFmt numFmtId="198" formatCode="_-* #,##0.00\ _€_-;\-* #,##0.00\ _€_-;_-* &quot;-&quot;??\ _€_-;_-@_-"/>
    <numFmt numFmtId="199" formatCode="_-* #,##0\ &quot;€&quot;_-;\-* #,##0\ &quot;€&quot;_-;_-* &quot;-&quot;\ &quot;€&quot;_-;_-@_-"/>
    <numFmt numFmtId="200" formatCode="_-* #,##0.00\ &quot;€&quot;_-;\-* #,##0.00\ &quot;€&quot;_-;_-* &quot;-&quot;??\ &quot;€&quot;_-;_-@_-"/>
    <numFmt numFmtId="201" formatCode="0.00000000"/>
    <numFmt numFmtId="202" formatCode="#,##0.00000000"/>
    <numFmt numFmtId="203" formatCode="#,##0.00_ ;[Red]\-#,##0.00;\-"/>
    <numFmt numFmtId="204" formatCode="0.0\x"/>
    <numFmt numFmtId="205" formatCode="#,##0.00000"/>
    <numFmt numFmtId="206" formatCode="_-[$€]\ * #,##0.00_-;\-[$€]\ * #,##0.00_-;_-[$€]\ * &quot;-&quot;??_-;_-@_-"/>
    <numFmt numFmtId="207" formatCode="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12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Wingdings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Palatino"/>
      <family val="1"/>
    </font>
    <font>
      <sz val="8"/>
      <color indexed="8"/>
      <name val="Arial"/>
      <family val="2"/>
    </font>
    <font>
      <sz val="7"/>
      <name val="Palatino"/>
      <family val="1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E"/>
      <family val="0"/>
    </font>
    <font>
      <sz val="11"/>
      <color indexed="19"/>
      <name val="Calibri"/>
      <family val="2"/>
    </font>
    <font>
      <sz val="9"/>
      <name val="Helvetica 65"/>
      <family val="0"/>
    </font>
    <font>
      <sz val="10"/>
      <name val="Helv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11"/>
      <color indexed="8"/>
      <name val="Arial"/>
      <family val="2"/>
    </font>
    <font>
      <sz val="10"/>
      <color indexed="8"/>
      <name val="verdana"/>
      <family val="2"/>
    </font>
    <font>
      <sz val="9.5"/>
      <color indexed="23"/>
      <name val="Helvetica-Black"/>
      <family val="0"/>
    </font>
    <font>
      <u val="single"/>
      <sz val="10"/>
      <color indexed="36"/>
      <name val="Arial CE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b/>
      <sz val="18"/>
      <color indexed="62"/>
      <name val="Cambria"/>
      <family val="2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10"/>
      <color indexed="8"/>
      <name val="Calibri"/>
      <family val="0"/>
    </font>
    <font>
      <sz val="11"/>
      <color indexed="28"/>
      <name val="Calibri"/>
      <family val="2"/>
    </font>
    <font>
      <u val="single"/>
      <sz val="10"/>
      <color indexed="28"/>
      <name val="Arial"/>
      <family val="2"/>
    </font>
    <font>
      <i/>
      <sz val="9"/>
      <color indexed="56"/>
      <name val="Verdana"/>
      <family val="2"/>
    </font>
    <font>
      <b/>
      <sz val="9"/>
      <color indexed="49"/>
      <name val="Verdana"/>
      <family val="2"/>
    </font>
    <font>
      <sz val="10"/>
      <color indexed="8"/>
      <name val="BdE Neue Helvetica 45 Light"/>
      <family val="2"/>
    </font>
    <font>
      <b/>
      <sz val="9"/>
      <color indexed="56"/>
      <name val="Verdana"/>
      <family val="2"/>
    </font>
    <font>
      <sz val="9"/>
      <color indexed="56"/>
      <name val="Verdana"/>
      <family val="2"/>
    </font>
    <font>
      <sz val="10"/>
      <color indexed="28"/>
      <name val="Arial"/>
      <family val="2"/>
    </font>
    <font>
      <b/>
      <sz val="10"/>
      <color indexed="56"/>
      <name val="Verdana"/>
      <family val="2"/>
    </font>
    <font>
      <b/>
      <sz val="18"/>
      <color indexed="49"/>
      <name val="Cambria"/>
      <family val="2"/>
    </font>
    <font>
      <sz val="10"/>
      <color indexed="56"/>
      <name val="Verdan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9"/>
      <color theme="3" tint="-0.24993999302387238"/>
      <name val="Verdana"/>
      <family val="2"/>
    </font>
    <font>
      <b/>
      <sz val="9"/>
      <color theme="3"/>
      <name val="Verdana"/>
      <family val="2"/>
    </font>
    <font>
      <sz val="10"/>
      <color rgb="FFAA322F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BdE Neue Helvetica 45 Light"/>
      <family val="2"/>
    </font>
    <font>
      <b/>
      <sz val="9"/>
      <color theme="3" tint="-0.24993999302387238"/>
      <name val="Verdana"/>
      <family val="2"/>
    </font>
    <font>
      <sz val="9"/>
      <color theme="3" tint="-0.24993999302387238"/>
      <name val="Verdana"/>
      <family val="2"/>
    </font>
    <font>
      <sz val="10"/>
      <color rgb="FF9C0006"/>
      <name val="Arial"/>
      <family val="2"/>
    </font>
    <font>
      <b/>
      <sz val="10"/>
      <color theme="3" tint="-0.24993999302387238"/>
      <name val="Verdana"/>
      <family val="2"/>
    </font>
    <font>
      <b/>
      <sz val="18"/>
      <color theme="3"/>
      <name val="Cambria"/>
      <family val="2"/>
    </font>
    <font>
      <sz val="10"/>
      <color theme="3" tint="-0.24993999302387238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6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A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6E0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6E08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-0.24997000396251678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3" tint="-0.24993999302387238"/>
      </left>
      <right style="thin">
        <color theme="3" tint="-0.24993999302387238"/>
      </right>
      <top style="dotted">
        <color theme="3" tint="-0.24993999302387238"/>
      </top>
      <bottom style="dotted">
        <color theme="3" tint="-0.2499399930238723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/>
      <right/>
      <top/>
      <bottom style="thin"/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hair">
        <color theme="0" tint="-0.24993999302387238"/>
      </bottom>
    </border>
    <border>
      <left/>
      <right style="thin"/>
      <top style="thin"/>
      <bottom style="hair">
        <color theme="0" tint="-0.24993999302387238"/>
      </bottom>
    </border>
    <border>
      <left style="thin"/>
      <right/>
      <top style="hair">
        <color theme="0" tint="-0.24993999302387238"/>
      </top>
      <bottom style="hair">
        <color theme="0" tint="-0.24993999302387238"/>
      </bottom>
    </border>
    <border>
      <left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/>
      <top style="hair">
        <color theme="0" tint="-0.24993999302387238"/>
      </top>
      <bottom style="thin"/>
    </border>
    <border>
      <left/>
      <right style="thin"/>
      <top style="hair">
        <color theme="0" tint="-0.24993999302387238"/>
      </top>
      <bottom style="thin"/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thin"/>
    </border>
    <border>
      <left style="thin"/>
      <right/>
      <top>
        <color indexed="63"/>
      </top>
      <bottom style="hair">
        <color theme="0" tint="-0.24993999302387238"/>
      </bottom>
    </border>
    <border>
      <left/>
      <right style="thin"/>
      <top>
        <color indexed="63"/>
      </top>
      <bottom style="hair">
        <color theme="0" tint="-0.24993999302387238"/>
      </bottom>
    </border>
    <border>
      <left style="thin"/>
      <right style="thin"/>
      <top>
        <color indexed="63"/>
      </top>
      <bottom style="hair">
        <color theme="0" tint="-0.2499399930238723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 style="hair">
        <color theme="0" tint="-0.24993999302387238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thin"/>
      <right/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/>
      <right style="thin"/>
      <top style="hair">
        <color theme="0" tint="-0.24993999302387238"/>
      </top>
      <bottom>
        <color indexed="63"/>
      </bottom>
    </border>
  </borders>
  <cellStyleXfs count="1069">
    <xf numFmtId="0" fontId="0" fillId="2" borderId="0" applyFont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3" borderId="0">
      <alignment/>
      <protection/>
    </xf>
    <xf numFmtId="0" fontId="3" fillId="3" borderId="0">
      <alignment/>
      <protection/>
    </xf>
    <xf numFmtId="0" fontId="44" fillId="3" borderId="0">
      <alignment/>
      <protection/>
    </xf>
    <xf numFmtId="0" fontId="45" fillId="3" borderId="0">
      <alignment/>
      <protection/>
    </xf>
    <xf numFmtId="0" fontId="45" fillId="3" borderId="0">
      <alignment/>
      <protection/>
    </xf>
    <xf numFmtId="0" fontId="46" fillId="3" borderId="0">
      <alignment/>
      <protection/>
    </xf>
    <xf numFmtId="0" fontId="47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0" fillId="0" borderId="0">
      <alignment/>
      <protection/>
    </xf>
    <xf numFmtId="203" fontId="0" fillId="4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0">
      <alignment/>
      <protection/>
    </xf>
    <xf numFmtId="0" fontId="3" fillId="3" borderId="0">
      <alignment/>
      <protection/>
    </xf>
    <xf numFmtId="0" fontId="44" fillId="3" borderId="0">
      <alignment/>
      <protection/>
    </xf>
    <xf numFmtId="0" fontId="0" fillId="3" borderId="0">
      <alignment/>
      <protection/>
    </xf>
    <xf numFmtId="0" fontId="46" fillId="3" borderId="0">
      <alignment/>
      <protection/>
    </xf>
    <xf numFmtId="0" fontId="47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204" fontId="0" fillId="0" borderId="0">
      <alignment/>
      <protection/>
    </xf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8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8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8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8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8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8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48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8" fillId="1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8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8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8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1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1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27" borderId="0" applyNumberFormat="0" applyBorder="0" applyAlignment="0" applyProtection="0"/>
    <xf numFmtId="0" fontId="11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1" fillId="24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  <xf numFmtId="0" fontId="96" fillId="33" borderId="0" applyNumberFormat="0" applyBorder="0" applyAlignment="0" applyProtection="0"/>
    <xf numFmtId="3" fontId="0" fillId="34" borderId="2">
      <alignment horizontal="right" vertical="center"/>
      <protection locked="0"/>
    </xf>
    <xf numFmtId="0" fontId="41" fillId="3" borderId="3" applyNumberFormat="0" applyAlignment="0" applyProtection="0"/>
    <xf numFmtId="0" fontId="22" fillId="6" borderId="0" applyNumberFormat="0" applyBorder="0" applyAlignment="0" applyProtection="0"/>
    <xf numFmtId="0" fontId="97" fillId="35" borderId="0" applyNumberFormat="0" applyBorder="0" applyAlignment="0" applyProtection="0"/>
    <xf numFmtId="0" fontId="22" fillId="6" borderId="0" applyNumberFormat="0" applyBorder="0" applyAlignment="0" applyProtection="0"/>
    <xf numFmtId="0" fontId="16" fillId="8" borderId="0" applyNumberFormat="0" applyBorder="0" applyAlignment="0" applyProtection="0"/>
    <xf numFmtId="0" fontId="24" fillId="3" borderId="4" applyNumberFormat="0" applyAlignment="0" applyProtection="0"/>
    <xf numFmtId="0" fontId="98" fillId="2" borderId="0" applyNumberFormat="0" applyFill="0" applyBorder="0" applyAlignment="0" applyProtection="0"/>
    <xf numFmtId="0" fontId="23" fillId="10" borderId="4" applyNumberFormat="0" applyAlignment="0" applyProtection="0"/>
    <xf numFmtId="0" fontId="23" fillId="10" borderId="4" applyNumberFormat="0" applyAlignment="0" applyProtection="0"/>
    <xf numFmtId="0" fontId="23" fillId="10" borderId="4" applyNumberFormat="0" applyAlignment="0" applyProtection="0"/>
    <xf numFmtId="0" fontId="23" fillId="10" borderId="4" applyNumberFormat="0" applyAlignment="0" applyProtection="0"/>
    <xf numFmtId="0" fontId="99" fillId="36" borderId="5" applyNumberFormat="0" applyFont="0" applyFill="0" applyAlignment="0" applyProtection="0"/>
    <xf numFmtId="3" fontId="100" fillId="36" borderId="5">
      <alignment vertical="center" wrapText="1"/>
      <protection/>
    </xf>
    <xf numFmtId="0" fontId="14" fillId="7" borderId="0" applyNumberFormat="0" applyBorder="0" applyAlignment="0" applyProtection="0"/>
    <xf numFmtId="3" fontId="0" fillId="0" borderId="6">
      <alignment horizontal="right" vertical="center"/>
      <protection/>
    </xf>
    <xf numFmtId="0" fontId="24" fillId="3" borderId="4" applyNumberFormat="0" applyAlignment="0" applyProtection="0"/>
    <xf numFmtId="0" fontId="24" fillId="3" borderId="4" applyNumberFormat="0" applyAlignment="0" applyProtection="0"/>
    <xf numFmtId="0" fontId="24" fillId="3" borderId="4" applyNumberFormat="0" applyAlignment="0" applyProtection="0"/>
    <xf numFmtId="0" fontId="24" fillId="3" borderId="4" applyNumberFormat="0" applyAlignment="0" applyProtection="0"/>
    <xf numFmtId="0" fontId="49" fillId="2" borderId="4" applyNumberFormat="0" applyAlignment="0" applyProtection="0"/>
    <xf numFmtId="0" fontId="25" fillId="3" borderId="4" applyNumberFormat="0" applyAlignment="0" applyProtection="0"/>
    <xf numFmtId="0" fontId="25" fillId="3" borderId="4" applyNumberFormat="0" applyAlignment="0" applyProtection="0"/>
    <xf numFmtId="0" fontId="25" fillId="3" borderId="4" applyNumberFormat="0" applyAlignment="0" applyProtection="0"/>
    <xf numFmtId="0" fontId="25" fillId="3" borderId="4" applyNumberFormat="0" applyAlignment="0" applyProtection="0"/>
    <xf numFmtId="0" fontId="2" fillId="37" borderId="7">
      <alignment horizontal="left" vertical="center" indent="1"/>
      <protection/>
    </xf>
    <xf numFmtId="0" fontId="12" fillId="38" borderId="8" applyNumberFormat="0" applyAlignment="0" applyProtection="0"/>
    <xf numFmtId="0" fontId="26" fillId="0" borderId="9" applyNumberFormat="0" applyFill="0" applyAlignment="0" applyProtection="0"/>
    <xf numFmtId="0" fontId="27" fillId="38" borderId="8" applyNumberFormat="0" applyAlignment="0" applyProtection="0"/>
    <xf numFmtId="0" fontId="27" fillId="38" borderId="8" applyNumberFormat="0" applyAlignment="0" applyProtection="0"/>
    <xf numFmtId="0" fontId="27" fillId="38" borderId="8" applyNumberFormat="0" applyAlignment="0" applyProtection="0"/>
    <xf numFmtId="0" fontId="12" fillId="38" borderId="8" applyNumberFormat="0" applyAlignment="0" applyProtection="0"/>
    <xf numFmtId="3" fontId="28" fillId="2" borderId="2" applyFont="0" applyFill="0" applyProtection="0">
      <alignment horizontal="right" vertical="center"/>
    </xf>
    <xf numFmtId="3" fontId="101" fillId="2" borderId="2" applyFill="0" applyProtection="0">
      <alignment horizontal="right" vertical="center"/>
    </xf>
    <xf numFmtId="3" fontId="28" fillId="2" borderId="2" applyFont="0" applyFill="0" applyProtection="0">
      <alignment horizontal="right"/>
    </xf>
    <xf numFmtId="3" fontId="28" fillId="2" borderId="2" applyFont="0" applyFill="0" applyProtection="0">
      <alignment horizontal="right"/>
    </xf>
    <xf numFmtId="3" fontId="28" fillId="2" borderId="2" applyFont="0" applyFill="0" applyProtection="0">
      <alignment horizontal="right"/>
    </xf>
    <xf numFmtId="0" fontId="0" fillId="2" borderId="2">
      <alignment horizontal="center" vertical="center"/>
      <protection/>
    </xf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6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99" fillId="36" borderId="13">
      <alignment horizontal="center" vertical="center" wrapText="1"/>
      <protection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0" fillId="34" borderId="2">
      <alignment horizontal="left" vertical="center" indent="1"/>
      <protection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5" fontId="0" fillId="0" borderId="0" applyFont="0" applyFill="0" applyBorder="0" applyAlignment="0" applyProtection="0"/>
    <xf numFmtId="205" fontId="99" fillId="36" borderId="5" applyFont="0" applyFill="0" applyBorder="0" applyAlignment="0" applyProtection="0"/>
    <xf numFmtId="0" fontId="50" fillId="0" borderId="14" applyNumberFormat="0" applyFont="0" applyFill="0" applyAlignment="0" applyProtection="0"/>
    <xf numFmtId="0" fontId="37" fillId="10" borderId="4" applyNumberFormat="0" applyAlignment="0" applyProtection="0"/>
    <xf numFmtId="0" fontId="12" fillId="38" borderId="8" applyNumberFormat="0" applyAlignment="0" applyProtection="0"/>
    <xf numFmtId="0" fontId="6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23" fillId="10" borderId="4" applyNumberFormat="0" applyAlignment="0" applyProtection="0"/>
    <xf numFmtId="0" fontId="23" fillId="10" borderId="4" applyNumberFormat="0" applyAlignment="0" applyProtection="0"/>
    <xf numFmtId="0" fontId="104" fillId="0" borderId="15" applyNumberFormat="0" applyFill="0" applyAlignment="0" applyProtection="0"/>
    <xf numFmtId="0" fontId="32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Fill="0" applyBorder="0" applyProtection="0">
      <alignment horizontal="left"/>
    </xf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4" fillId="9" borderId="0" applyNumberFormat="0" applyBorder="0" applyAlignment="0" applyProtection="0"/>
    <xf numFmtId="0" fontId="0" fillId="3" borderId="2" applyNumberFormat="0" applyFont="0" applyBorder="0">
      <alignment horizontal="center" vertical="center"/>
      <protection/>
    </xf>
    <xf numFmtId="0" fontId="0" fillId="3" borderId="2" applyNumberFormat="0" applyFont="0" applyBorder="0">
      <alignment horizontal="center" vertical="center"/>
      <protection/>
    </xf>
    <xf numFmtId="0" fontId="0" fillId="3" borderId="2" applyNumberFormat="0" applyFont="0" applyBorder="0" applyAlignment="0" applyProtection="0"/>
    <xf numFmtId="0" fontId="0" fillId="39" borderId="2" applyNumberFormat="0" applyFont="0" applyBorder="0">
      <alignment horizontal="center" vertical="center"/>
      <protection/>
    </xf>
    <xf numFmtId="0" fontId="0" fillId="3" borderId="2" applyNumberFormat="0" applyFont="0" applyBorder="0" applyAlignment="0" applyProtection="0"/>
    <xf numFmtId="0" fontId="0" fillId="3" borderId="2" applyNumberFormat="0" applyFont="0" applyBorder="0" applyAlignment="0" applyProtection="0"/>
    <xf numFmtId="0" fontId="0" fillId="3" borderId="2" applyNumberFormat="0" applyFont="0" applyBorder="0" applyAlignment="0" applyProtection="0"/>
    <xf numFmtId="0" fontId="105" fillId="40" borderId="0" applyNumberFormat="0" applyBorder="0" applyAlignment="0" applyProtection="0"/>
    <xf numFmtId="0" fontId="50" fillId="0" borderId="0" applyFont="0" applyFill="0" applyBorder="0" applyAlignment="0" applyProtection="0"/>
    <xf numFmtId="0" fontId="53" fillId="0" borderId="0" applyProtection="0">
      <alignment horizontal="right"/>
    </xf>
    <xf numFmtId="0" fontId="4" fillId="2" borderId="16" applyNumberFormat="0" applyFill="0" applyBorder="0" applyAlignment="0" applyProtection="0"/>
    <xf numFmtId="0" fontId="4" fillId="2" borderId="16" applyNumberFormat="0" applyFill="0" applyBorder="0" applyAlignment="0" applyProtection="0"/>
    <xf numFmtId="0" fontId="34" fillId="0" borderId="10" applyNumberFormat="0" applyFill="0" applyAlignment="0" applyProtection="0"/>
    <xf numFmtId="0" fontId="54" fillId="0" borderId="17" applyNumberFormat="0" applyFill="0" applyAlignment="0" applyProtection="0"/>
    <xf numFmtId="0" fontId="34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55" fillId="0" borderId="18" applyNumberFormat="0" applyFill="0" applyAlignment="0" applyProtection="0"/>
    <xf numFmtId="0" fontId="35" fillId="0" borderId="11" applyNumberFormat="0" applyFill="0" applyAlignment="0" applyProtection="0"/>
    <xf numFmtId="0" fontId="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56" fillId="0" borderId="19" applyNumberFormat="0" applyFill="0" applyAlignment="0" applyProtection="0"/>
    <xf numFmtId="0" fontId="36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2" borderId="7" applyFont="0" applyBorder="0">
      <alignment horizontal="center" wrapText="1"/>
      <protection/>
    </xf>
    <xf numFmtId="0" fontId="3" fillId="2" borderId="7" applyFont="0" applyBorder="0">
      <alignment horizontal="center" wrapText="1"/>
      <protection/>
    </xf>
    <xf numFmtId="0" fontId="3" fillId="2" borderId="7" applyFont="0" applyBorder="0">
      <alignment horizontal="center" wrapText="1"/>
      <protection/>
    </xf>
    <xf numFmtId="3" fontId="0" fillId="10" borderId="2" applyFont="0" applyProtection="0">
      <alignment horizontal="right" vertical="center"/>
    </xf>
    <xf numFmtId="3" fontId="0" fillId="41" borderId="20" applyFont="0" applyProtection="0">
      <alignment horizontal="right" vertical="center"/>
    </xf>
    <xf numFmtId="3" fontId="0" fillId="10" borderId="2" applyFont="0" applyProtection="0">
      <alignment horizontal="right"/>
    </xf>
    <xf numFmtId="3" fontId="0" fillId="10" borderId="2" applyFont="0" applyProtection="0">
      <alignment horizontal="right"/>
    </xf>
    <xf numFmtId="3" fontId="0" fillId="10" borderId="2" applyFont="0" applyProtection="0">
      <alignment horizontal="right"/>
    </xf>
    <xf numFmtId="3" fontId="0" fillId="10" borderId="2" applyFont="0" applyProtection="0">
      <alignment horizontal="right"/>
    </xf>
    <xf numFmtId="3" fontId="0" fillId="10" borderId="2" applyFont="0" applyProtection="0">
      <alignment horizontal="right"/>
    </xf>
    <xf numFmtId="10" fontId="0" fillId="10" borderId="2" applyFont="0" applyProtection="0">
      <alignment horizontal="right" vertical="center"/>
    </xf>
    <xf numFmtId="10" fontId="0" fillId="41" borderId="20" applyFont="0" applyProtection="0">
      <alignment horizontal="right" vertical="center"/>
    </xf>
    <xf numFmtId="10" fontId="0" fillId="10" borderId="2" applyFont="0" applyProtection="0">
      <alignment horizontal="right"/>
    </xf>
    <xf numFmtId="10" fontId="0" fillId="10" borderId="2" applyFont="0" applyProtection="0">
      <alignment horizontal="right"/>
    </xf>
    <xf numFmtId="10" fontId="0" fillId="10" borderId="2" applyFont="0" applyProtection="0">
      <alignment horizontal="right"/>
    </xf>
    <xf numFmtId="10" fontId="0" fillId="10" borderId="2" applyFont="0" applyProtection="0">
      <alignment horizontal="right"/>
    </xf>
    <xf numFmtId="10" fontId="0" fillId="10" borderId="2" applyFont="0" applyProtection="0">
      <alignment horizontal="right"/>
    </xf>
    <xf numFmtId="9" fontId="0" fillId="10" borderId="2" applyFont="0" applyProtection="0">
      <alignment horizontal="right" vertical="center"/>
    </xf>
    <xf numFmtId="9" fontId="0" fillId="41" borderId="20" applyFont="0" applyProtection="0">
      <alignment horizontal="right" vertical="center"/>
    </xf>
    <xf numFmtId="9" fontId="0" fillId="10" borderId="2" applyFont="0" applyProtection="0">
      <alignment horizontal="right"/>
    </xf>
    <xf numFmtId="9" fontId="0" fillId="10" borderId="2" applyFont="0" applyProtection="0">
      <alignment horizontal="right"/>
    </xf>
    <xf numFmtId="9" fontId="0" fillId="10" borderId="2" applyFont="0" applyProtection="0">
      <alignment horizontal="right"/>
    </xf>
    <xf numFmtId="9" fontId="0" fillId="10" borderId="2" applyFont="0" applyProtection="0">
      <alignment horizontal="right"/>
    </xf>
    <xf numFmtId="9" fontId="0" fillId="10" borderId="2" applyFont="0" applyProtection="0">
      <alignment horizontal="right"/>
    </xf>
    <xf numFmtId="0" fontId="0" fillId="10" borderId="7" applyNumberFormat="0" applyFont="0" applyBorder="0" applyProtection="0">
      <alignment horizontal="left" vertical="center"/>
    </xf>
    <xf numFmtId="0" fontId="0" fillId="41" borderId="20" applyNumberFormat="0" applyFont="0" applyProtection="0">
      <alignment horizontal="left" vertical="center"/>
    </xf>
    <xf numFmtId="0" fontId="0" fillId="10" borderId="7" applyNumberFormat="0" applyFont="0" applyBorder="0" applyAlignment="0" applyProtection="0"/>
    <xf numFmtId="0" fontId="0" fillId="10" borderId="7" applyNumberFormat="0" applyFont="0" applyBorder="0" applyAlignment="0" applyProtection="0"/>
    <xf numFmtId="0" fontId="15" fillId="0" borderId="0" applyNumberFormat="0" applyFill="0" applyBorder="0" applyAlignment="0" applyProtection="0"/>
    <xf numFmtId="207" fontId="57" fillId="0" borderId="0">
      <alignment/>
      <protection/>
    </xf>
    <xf numFmtId="175" fontId="58" fillId="0" borderId="0">
      <alignment/>
      <protection/>
    </xf>
    <xf numFmtId="0" fontId="26" fillId="0" borderId="9" applyNumberFormat="0" applyFill="0" applyAlignment="0" applyProtection="0"/>
    <xf numFmtId="0" fontId="106" fillId="2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37" fillId="10" borderId="4" applyNumberFormat="0" applyAlignment="0" applyProtection="0"/>
    <xf numFmtId="0" fontId="37" fillId="10" borderId="4" applyNumberFormat="0" applyAlignment="0" applyProtection="0"/>
    <xf numFmtId="0" fontId="37" fillId="10" borderId="4" applyNumberFormat="0" applyAlignment="0" applyProtection="0"/>
    <xf numFmtId="0" fontId="23" fillId="15" borderId="4" applyNumberFormat="0" applyAlignment="0" applyProtection="0"/>
    <xf numFmtId="175" fontId="58" fillId="4" borderId="21">
      <alignment/>
      <protection/>
    </xf>
    <xf numFmtId="172" fontId="0" fillId="42" borderId="2" applyFont="0">
      <alignment vertical="center"/>
      <protection locked="0"/>
    </xf>
    <xf numFmtId="172" fontId="0" fillId="42" borderId="2" applyFont="0">
      <alignment vertical="center"/>
      <protection locked="0"/>
    </xf>
    <xf numFmtId="172" fontId="0" fillId="42" borderId="2" applyFont="0" applyAlignment="0">
      <protection locked="0"/>
    </xf>
    <xf numFmtId="172" fontId="0" fillId="43" borderId="20" applyFont="0">
      <alignment vertical="center"/>
      <protection locked="0"/>
    </xf>
    <xf numFmtId="172" fontId="0" fillId="42" borderId="2" applyFont="0" applyAlignment="0">
      <protection locked="0"/>
    </xf>
    <xf numFmtId="172" fontId="0" fillId="42" borderId="2" applyFont="0" applyAlignment="0">
      <protection locked="0"/>
    </xf>
    <xf numFmtId="172" fontId="0" fillId="42" borderId="2" applyFont="0" applyAlignment="0">
      <protection locked="0"/>
    </xf>
    <xf numFmtId="3" fontId="0" fillId="42" borderId="2" applyFont="0">
      <alignment horizontal="right" vertical="center"/>
      <protection locked="0"/>
    </xf>
    <xf numFmtId="3" fontId="0" fillId="42" borderId="2" applyFont="0">
      <alignment horizontal="right" vertical="center"/>
      <protection locked="0"/>
    </xf>
    <xf numFmtId="3" fontId="0" fillId="42" borderId="2" applyFont="0">
      <alignment horizontal="right"/>
      <protection locked="0"/>
    </xf>
    <xf numFmtId="3" fontId="0" fillId="42" borderId="2" applyFont="0">
      <alignment horizontal="right"/>
      <protection locked="0"/>
    </xf>
    <xf numFmtId="3" fontId="0" fillId="42" borderId="2" applyFont="0">
      <alignment horizontal="right"/>
      <protection locked="0"/>
    </xf>
    <xf numFmtId="3" fontId="0" fillId="42" borderId="2" applyFont="0">
      <alignment horizontal="right"/>
      <protection locked="0"/>
    </xf>
    <xf numFmtId="3" fontId="0" fillId="42" borderId="2" applyFont="0">
      <alignment horizontal="right"/>
      <protection locked="0"/>
    </xf>
    <xf numFmtId="3" fontId="0" fillId="43" borderId="20" applyFont="0">
      <alignment horizontal="right" vertical="center"/>
      <protection locked="0"/>
    </xf>
    <xf numFmtId="3" fontId="0" fillId="42" borderId="2" applyFont="0">
      <alignment horizontal="right"/>
      <protection locked="0"/>
    </xf>
    <xf numFmtId="3" fontId="0" fillId="42" borderId="2" applyFont="0">
      <alignment horizontal="right"/>
      <protection locked="0"/>
    </xf>
    <xf numFmtId="168" fontId="0" fillId="42" borderId="2" applyFont="0">
      <alignment horizontal="right" vertical="center"/>
      <protection locked="0"/>
    </xf>
    <xf numFmtId="168" fontId="0" fillId="43" borderId="20" applyFont="0">
      <alignment horizontal="right" vertical="center"/>
      <protection locked="0"/>
    </xf>
    <xf numFmtId="168" fontId="0" fillId="42" borderId="2" applyFont="0">
      <alignment horizontal="right"/>
      <protection locked="0"/>
    </xf>
    <xf numFmtId="168" fontId="0" fillId="42" borderId="2" applyFont="0">
      <alignment horizontal="right"/>
      <protection locked="0"/>
    </xf>
    <xf numFmtId="168" fontId="0" fillId="42" borderId="2" applyFont="0">
      <alignment horizontal="right"/>
      <protection locked="0"/>
    </xf>
    <xf numFmtId="168" fontId="0" fillId="42" borderId="2" applyFont="0">
      <alignment horizontal="right"/>
      <protection locked="0"/>
    </xf>
    <xf numFmtId="168" fontId="0" fillId="42" borderId="2" applyFont="0">
      <alignment horizontal="right"/>
      <protection locked="0"/>
    </xf>
    <xf numFmtId="170" fontId="0" fillId="44" borderId="2" applyFont="0">
      <alignment vertical="center"/>
      <protection locked="0"/>
    </xf>
    <xf numFmtId="170" fontId="0" fillId="45" borderId="20" applyFont="0">
      <alignment vertical="center"/>
      <protection locked="0"/>
    </xf>
    <xf numFmtId="170" fontId="0" fillId="44" borderId="2" applyProtection="0">
      <alignment/>
    </xf>
    <xf numFmtId="170" fontId="0" fillId="44" borderId="2" applyProtection="0">
      <alignment/>
    </xf>
    <xf numFmtId="170" fontId="0" fillId="44" borderId="2" applyProtection="0">
      <alignment/>
    </xf>
    <xf numFmtId="170" fontId="0" fillId="44" borderId="2" applyProtection="0">
      <alignment/>
    </xf>
    <xf numFmtId="170" fontId="0" fillId="44" borderId="2" applyProtection="0">
      <alignment/>
    </xf>
    <xf numFmtId="10" fontId="0" fillId="42" borderId="2" applyFont="0">
      <alignment horizontal="right" vertical="center"/>
      <protection locked="0"/>
    </xf>
    <xf numFmtId="10" fontId="0" fillId="43" borderId="20" applyFont="0">
      <alignment horizontal="right" vertical="center"/>
      <protection locked="0"/>
    </xf>
    <xf numFmtId="10" fontId="0" fillId="42" borderId="2" applyFont="0">
      <alignment horizontal="right"/>
      <protection locked="0"/>
    </xf>
    <xf numFmtId="10" fontId="0" fillId="42" borderId="2" applyFont="0">
      <alignment horizontal="right"/>
      <protection locked="0"/>
    </xf>
    <xf numFmtId="10" fontId="0" fillId="42" borderId="2" applyFont="0">
      <alignment horizontal="right"/>
      <protection locked="0"/>
    </xf>
    <xf numFmtId="10" fontId="0" fillId="42" borderId="2" applyFont="0">
      <alignment horizontal="right"/>
      <protection locked="0"/>
    </xf>
    <xf numFmtId="10" fontId="0" fillId="42" borderId="2" applyFont="0">
      <alignment horizontal="right"/>
      <protection locked="0"/>
    </xf>
    <xf numFmtId="9" fontId="0" fillId="42" borderId="22" applyFont="0">
      <alignment horizontal="right" vertical="center"/>
      <protection locked="0"/>
    </xf>
    <xf numFmtId="9" fontId="0" fillId="43" borderId="20" applyFont="0">
      <alignment horizontal="right" vertical="center"/>
      <protection locked="0"/>
    </xf>
    <xf numFmtId="9" fontId="0" fillId="42" borderId="22" applyFont="0">
      <alignment horizontal="right"/>
      <protection locked="0"/>
    </xf>
    <xf numFmtId="9" fontId="0" fillId="42" borderId="22" applyFont="0">
      <alignment horizontal="right"/>
      <protection locked="0"/>
    </xf>
    <xf numFmtId="9" fontId="0" fillId="42" borderId="22" applyFont="0">
      <alignment horizontal="right"/>
      <protection locked="0"/>
    </xf>
    <xf numFmtId="9" fontId="0" fillId="42" borderId="22" applyFont="0">
      <alignment horizontal="right"/>
      <protection locked="0"/>
    </xf>
    <xf numFmtId="9" fontId="0" fillId="42" borderId="22" applyFont="0">
      <alignment horizontal="right"/>
      <protection locked="0"/>
    </xf>
    <xf numFmtId="171" fontId="0" fillId="42" borderId="2" applyFont="0">
      <alignment horizontal="right" vertical="center"/>
      <protection locked="0"/>
    </xf>
    <xf numFmtId="171" fontId="0" fillId="43" borderId="20" applyFont="0">
      <alignment horizontal="right" vertical="center"/>
      <protection locked="0"/>
    </xf>
    <xf numFmtId="171" fontId="0" fillId="42" borderId="2">
      <alignment horizontal="right"/>
      <protection locked="0"/>
    </xf>
    <xf numFmtId="171" fontId="0" fillId="42" borderId="2">
      <alignment horizontal="right"/>
      <protection locked="0"/>
    </xf>
    <xf numFmtId="171" fontId="0" fillId="42" borderId="2">
      <alignment horizontal="right"/>
      <protection locked="0"/>
    </xf>
    <xf numFmtId="171" fontId="0" fillId="42" borderId="2">
      <alignment horizontal="right"/>
      <protection locked="0"/>
    </xf>
    <xf numFmtId="171" fontId="0" fillId="42" borderId="2">
      <alignment horizontal="right"/>
      <protection locked="0"/>
    </xf>
    <xf numFmtId="175" fontId="0" fillId="42" borderId="22" applyFont="0">
      <alignment horizontal="right" vertical="center"/>
      <protection locked="0"/>
    </xf>
    <xf numFmtId="175" fontId="0" fillId="43" borderId="20" applyFont="0">
      <alignment horizontal="right" vertical="center"/>
      <protection locked="0"/>
    </xf>
    <xf numFmtId="175" fontId="0" fillId="42" borderId="22" applyFont="0">
      <alignment horizontal="right"/>
      <protection locked="0"/>
    </xf>
    <xf numFmtId="175" fontId="0" fillId="42" borderId="22" applyFont="0">
      <alignment horizontal="right"/>
      <protection locked="0"/>
    </xf>
    <xf numFmtId="175" fontId="0" fillId="42" borderId="22" applyFont="0">
      <alignment horizontal="right"/>
      <protection locked="0"/>
    </xf>
    <xf numFmtId="175" fontId="0" fillId="42" borderId="22" applyFont="0">
      <alignment horizontal="right"/>
      <protection locked="0"/>
    </xf>
    <xf numFmtId="175" fontId="0" fillId="42" borderId="22" applyFont="0">
      <alignment horizontal="right"/>
      <protection locked="0"/>
    </xf>
    <xf numFmtId="0" fontId="0" fillId="42" borderId="2" applyFont="0">
      <alignment horizontal="center" vertical="center" wrapText="1"/>
      <protection locked="0"/>
    </xf>
    <xf numFmtId="0" fontId="0" fillId="43" borderId="20" applyFont="0">
      <alignment horizontal="center" vertical="center" wrapText="1"/>
      <protection locked="0"/>
    </xf>
    <xf numFmtId="0" fontId="0" fillId="42" borderId="2" applyFont="0">
      <alignment horizontal="center" wrapText="1"/>
      <protection locked="0"/>
    </xf>
    <xf numFmtId="0" fontId="0" fillId="42" borderId="2" applyFont="0">
      <alignment horizontal="center" wrapText="1"/>
      <protection locked="0"/>
    </xf>
    <xf numFmtId="0" fontId="0" fillId="42" borderId="2" applyFont="0">
      <alignment horizontal="center" wrapText="1"/>
      <protection locked="0"/>
    </xf>
    <xf numFmtId="0" fontId="0" fillId="42" borderId="2" applyFont="0">
      <alignment horizontal="center" wrapText="1"/>
      <protection locked="0"/>
    </xf>
    <xf numFmtId="0" fontId="0" fillId="42" borderId="2" applyFont="0">
      <alignment horizontal="center" wrapText="1"/>
      <protection locked="0"/>
    </xf>
    <xf numFmtId="0" fontId="0" fillId="42" borderId="2" applyFont="0">
      <alignment horizontal="center" wrapText="1"/>
      <protection locked="0"/>
    </xf>
    <xf numFmtId="0" fontId="0" fillId="42" borderId="2" applyFont="0">
      <alignment horizontal="center" wrapText="1"/>
      <protection locked="0"/>
    </xf>
    <xf numFmtId="49" fontId="0" fillId="42" borderId="2" applyFont="0">
      <alignment vertical="center"/>
      <protection locked="0"/>
    </xf>
    <xf numFmtId="49" fontId="0" fillId="42" borderId="2" applyFont="0">
      <alignment vertical="center"/>
      <protection locked="0"/>
    </xf>
    <xf numFmtId="49" fontId="0" fillId="42" borderId="2" applyFont="0" applyAlignment="0">
      <protection locked="0"/>
    </xf>
    <xf numFmtId="49" fontId="0" fillId="43" borderId="20" applyFont="0">
      <alignment vertical="center"/>
      <protection locked="0"/>
    </xf>
    <xf numFmtId="49" fontId="0" fillId="42" borderId="2" applyFont="0" applyAlignment="0">
      <protection locked="0"/>
    </xf>
    <xf numFmtId="49" fontId="0" fillId="42" borderId="2" applyFont="0" applyAlignment="0">
      <protection locked="0"/>
    </xf>
    <xf numFmtId="49" fontId="0" fillId="42" borderId="2" applyFont="0" applyAlignment="0">
      <protection locked="0"/>
    </xf>
    <xf numFmtId="0" fontId="0" fillId="4" borderId="23" applyNumberFormat="0" applyFont="0" applyAlignment="0" applyProtection="0"/>
    <xf numFmtId="0" fontId="0" fillId="4" borderId="23" applyNumberFormat="0" applyFont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4" fillId="7" borderId="0" applyNumberFormat="0" applyBorder="0" applyAlignment="0" applyProtection="0"/>
    <xf numFmtId="0" fontId="18" fillId="3" borderId="3" applyNumberFormat="0" applyAlignment="0" applyProtection="0"/>
    <xf numFmtId="0" fontId="18" fillId="3" borderId="3" applyNumberFormat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0" fillId="0" borderId="24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 applyFill="0" applyBorder="0" applyAlignment="0" applyProtection="0"/>
    <xf numFmtId="19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0" fillId="0" borderId="0">
      <alignment/>
      <protection/>
    </xf>
    <xf numFmtId="0" fontId="107" fillId="4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61" fillId="15" borderId="0" applyNumberFormat="0" applyBorder="0" applyAlignment="0" applyProtection="0"/>
    <xf numFmtId="0" fontId="4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Border="0">
      <alignment/>
      <protection/>
    </xf>
    <xf numFmtId="0" fontId="10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3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62" fillId="0" borderId="0">
      <alignment/>
      <protection/>
    </xf>
    <xf numFmtId="0" fontId="102" fillId="0" borderId="0">
      <alignment/>
      <protection/>
    </xf>
    <xf numFmtId="0" fontId="62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21" fillId="0" borderId="0">
      <alignment/>
      <protection/>
    </xf>
    <xf numFmtId="0" fontId="11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4" borderId="23" applyNumberFormat="0" applyFont="0" applyAlignment="0" applyProtection="0"/>
    <xf numFmtId="0" fontId="0" fillId="4" borderId="23" applyNumberFormat="0" applyFont="0" applyAlignment="0" applyProtection="0"/>
    <xf numFmtId="0" fontId="0" fillId="4" borderId="23" applyNumberFormat="0" applyFont="0" applyAlignment="0" applyProtection="0"/>
    <xf numFmtId="0" fontId="0" fillId="4" borderId="23" applyNumberFormat="0" applyFont="0" applyAlignment="0" applyProtection="0"/>
    <xf numFmtId="0" fontId="0" fillId="4" borderId="23" applyNumberFormat="0" applyFont="0" applyAlignment="0" applyProtection="0"/>
    <xf numFmtId="0" fontId="0" fillId="4" borderId="23" applyNumberFormat="0" applyFont="0" applyAlignment="0" applyProtection="0"/>
    <xf numFmtId="0" fontId="0" fillId="47" borderId="25" applyNumberFormat="0" applyFont="0" applyAlignment="0" applyProtection="0"/>
    <xf numFmtId="3" fontId="0" fillId="7" borderId="2" applyFont="0">
      <alignment horizontal="right" vertical="center"/>
      <protection locked="0"/>
    </xf>
    <xf numFmtId="3" fontId="0" fillId="48" borderId="20" applyFont="0">
      <alignment horizontal="right" vertical="center"/>
      <protection locked="0"/>
    </xf>
    <xf numFmtId="3" fontId="0" fillId="7" borderId="2">
      <alignment horizontal="right"/>
      <protection locked="0"/>
    </xf>
    <xf numFmtId="3" fontId="0" fillId="7" borderId="2">
      <alignment horizontal="right"/>
      <protection locked="0"/>
    </xf>
    <xf numFmtId="3" fontId="0" fillId="7" borderId="2">
      <alignment horizontal="right"/>
      <protection locked="0"/>
    </xf>
    <xf numFmtId="3" fontId="0" fillId="7" borderId="2">
      <alignment horizontal="right"/>
      <protection locked="0"/>
    </xf>
    <xf numFmtId="3" fontId="0" fillId="7" borderId="2">
      <alignment horizontal="right"/>
      <protection locked="0"/>
    </xf>
    <xf numFmtId="3" fontId="0" fillId="7" borderId="2">
      <alignment horizontal="right"/>
      <protection locked="0"/>
    </xf>
    <xf numFmtId="3" fontId="0" fillId="7" borderId="2">
      <alignment horizontal="right"/>
      <protection locked="0"/>
    </xf>
    <xf numFmtId="168" fontId="0" fillId="7" borderId="2" applyFont="0">
      <alignment horizontal="right" vertical="center"/>
      <protection locked="0"/>
    </xf>
    <xf numFmtId="168" fontId="0" fillId="48" borderId="20" applyFont="0">
      <alignment horizontal="right" vertical="center"/>
      <protection locked="0"/>
    </xf>
    <xf numFmtId="168" fontId="0" fillId="7" borderId="2">
      <alignment horizontal="right"/>
      <protection locked="0"/>
    </xf>
    <xf numFmtId="168" fontId="0" fillId="7" borderId="2">
      <alignment horizontal="right"/>
      <protection locked="0"/>
    </xf>
    <xf numFmtId="168" fontId="0" fillId="7" borderId="2">
      <alignment horizontal="right"/>
      <protection locked="0"/>
    </xf>
    <xf numFmtId="168" fontId="0" fillId="7" borderId="2">
      <alignment horizontal="right"/>
      <protection locked="0"/>
    </xf>
    <xf numFmtId="168" fontId="0" fillId="7" borderId="2">
      <alignment horizontal="right"/>
      <protection locked="0"/>
    </xf>
    <xf numFmtId="10" fontId="0" fillId="7" borderId="2" applyFont="0">
      <alignment horizontal="right" vertical="center"/>
      <protection locked="0"/>
    </xf>
    <xf numFmtId="10" fontId="0" fillId="48" borderId="20" applyFont="0">
      <alignment horizontal="right" vertical="center"/>
      <protection locked="0"/>
    </xf>
    <xf numFmtId="10" fontId="0" fillId="7" borderId="2" applyFont="0">
      <alignment horizontal="right"/>
      <protection locked="0"/>
    </xf>
    <xf numFmtId="10" fontId="0" fillId="7" borderId="2" applyFont="0">
      <alignment horizontal="right"/>
      <protection locked="0"/>
    </xf>
    <xf numFmtId="10" fontId="0" fillId="7" borderId="2" applyFont="0">
      <alignment horizontal="right"/>
      <protection locked="0"/>
    </xf>
    <xf numFmtId="10" fontId="0" fillId="7" borderId="2" applyFont="0">
      <alignment horizontal="right"/>
      <protection locked="0"/>
    </xf>
    <xf numFmtId="10" fontId="0" fillId="7" borderId="2" applyFont="0">
      <alignment horizontal="right"/>
      <protection locked="0"/>
    </xf>
    <xf numFmtId="9" fontId="0" fillId="7" borderId="2" applyFont="0">
      <alignment horizontal="right" vertical="center"/>
      <protection locked="0"/>
    </xf>
    <xf numFmtId="9" fontId="0" fillId="48" borderId="20" applyFont="0">
      <alignment horizontal="right" vertical="center"/>
      <protection locked="0"/>
    </xf>
    <xf numFmtId="9" fontId="0" fillId="7" borderId="2">
      <alignment horizontal="right"/>
      <protection locked="0"/>
    </xf>
    <xf numFmtId="9" fontId="0" fillId="7" borderId="2">
      <alignment horizontal="right"/>
      <protection locked="0"/>
    </xf>
    <xf numFmtId="9" fontId="0" fillId="7" borderId="2">
      <alignment horizontal="right"/>
      <protection locked="0"/>
    </xf>
    <xf numFmtId="9" fontId="0" fillId="7" borderId="2">
      <alignment horizontal="right"/>
      <protection locked="0"/>
    </xf>
    <xf numFmtId="9" fontId="0" fillId="7" borderId="2">
      <alignment horizontal="right"/>
      <protection locked="0"/>
    </xf>
    <xf numFmtId="171" fontId="0" fillId="7" borderId="2" applyFont="0">
      <alignment horizontal="right" vertical="center"/>
      <protection locked="0"/>
    </xf>
    <xf numFmtId="171" fontId="0" fillId="48" borderId="20" applyFont="0">
      <alignment horizontal="right" vertical="center"/>
      <protection locked="0"/>
    </xf>
    <xf numFmtId="175" fontId="0" fillId="7" borderId="22" applyFont="0">
      <alignment horizontal="right" vertical="center"/>
      <protection locked="0"/>
    </xf>
    <xf numFmtId="175" fontId="0" fillId="48" borderId="20" applyFont="0">
      <alignment horizontal="right" vertical="center"/>
      <protection locked="0"/>
    </xf>
    <xf numFmtId="175" fontId="0" fillId="7" borderId="22" applyFont="0">
      <alignment horizontal="right"/>
      <protection locked="0"/>
    </xf>
    <xf numFmtId="175" fontId="0" fillId="7" borderId="22" applyFont="0">
      <alignment horizontal="right"/>
      <protection locked="0"/>
    </xf>
    <xf numFmtId="175" fontId="0" fillId="7" borderId="22" applyFont="0">
      <alignment horizontal="right"/>
      <protection locked="0"/>
    </xf>
    <xf numFmtId="175" fontId="0" fillId="7" borderId="22" applyFont="0">
      <alignment horizontal="right"/>
      <protection locked="0"/>
    </xf>
    <xf numFmtId="175" fontId="0" fillId="7" borderId="22" applyFont="0">
      <alignment horizontal="right"/>
      <protection locked="0"/>
    </xf>
    <xf numFmtId="0" fontId="0" fillId="7" borderId="2" applyFont="0">
      <alignment horizontal="center" vertical="center" wrapText="1"/>
      <protection locked="0"/>
    </xf>
    <xf numFmtId="0" fontId="0" fillId="48" borderId="20" applyFont="0">
      <alignment horizontal="center" vertical="center" wrapText="1"/>
      <protection locked="0"/>
    </xf>
    <xf numFmtId="0" fontId="0" fillId="7" borderId="2">
      <alignment horizontal="center" wrapText="1"/>
      <protection/>
    </xf>
    <xf numFmtId="0" fontId="0" fillId="7" borderId="2">
      <alignment horizontal="center" wrapText="1"/>
      <protection/>
    </xf>
    <xf numFmtId="0" fontId="0" fillId="7" borderId="2">
      <alignment horizontal="center" wrapText="1"/>
      <protection/>
    </xf>
    <xf numFmtId="0" fontId="0" fillId="7" borderId="2">
      <alignment horizontal="center" wrapText="1"/>
      <protection/>
    </xf>
    <xf numFmtId="0" fontId="0" fillId="7" borderId="2">
      <alignment horizontal="center" wrapText="1"/>
      <protection/>
    </xf>
    <xf numFmtId="0" fontId="0" fillId="7" borderId="2" applyNumberFormat="0" applyFont="0">
      <alignment horizontal="center" vertical="center" wrapText="1"/>
      <protection locked="0"/>
    </xf>
    <xf numFmtId="0" fontId="0" fillId="48" borderId="20" applyNumberFormat="0" applyFont="0">
      <alignment horizontal="center" vertical="center" wrapText="1"/>
      <protection locked="0"/>
    </xf>
    <xf numFmtId="0" fontId="0" fillId="7" borderId="2" applyNumberFormat="0" applyFont="0">
      <alignment horizontal="center" wrapText="1"/>
      <protection locked="0"/>
    </xf>
    <xf numFmtId="0" fontId="0" fillId="7" borderId="2" applyNumberFormat="0" applyFont="0">
      <alignment horizontal="center" wrapText="1"/>
      <protection locked="0"/>
    </xf>
    <xf numFmtId="0" fontId="0" fillId="7" borderId="2" applyNumberFormat="0" applyFont="0">
      <alignment horizontal="center" wrapText="1"/>
      <protection locked="0"/>
    </xf>
    <xf numFmtId="0" fontId="0" fillId="7" borderId="2" applyNumberFormat="0" applyFont="0">
      <alignment horizontal="center" wrapText="1"/>
      <protection locked="0"/>
    </xf>
    <xf numFmtId="0" fontId="0" fillId="7" borderId="2" applyNumberFormat="0" applyFont="0">
      <alignment horizontal="center" wrapText="1"/>
      <protection locked="0"/>
    </xf>
    <xf numFmtId="0" fontId="19" fillId="0" borderId="26" applyNumberFormat="0" applyFill="0" applyAlignment="0" applyProtection="0"/>
    <xf numFmtId="0" fontId="19" fillId="0" borderId="26" applyNumberFormat="0" applyFill="0" applyAlignment="0" applyProtection="0"/>
    <xf numFmtId="0" fontId="41" fillId="3" borderId="3" applyNumberFormat="0" applyAlignment="0" applyProtection="0"/>
    <xf numFmtId="0" fontId="41" fillId="3" borderId="3" applyNumberFormat="0" applyAlignment="0" applyProtection="0"/>
    <xf numFmtId="0" fontId="41" fillId="3" borderId="3" applyNumberFormat="0" applyAlignment="0" applyProtection="0"/>
    <xf numFmtId="0" fontId="18" fillId="2" borderId="3" applyNumberFormat="0" applyAlignment="0" applyProtection="0"/>
    <xf numFmtId="1" fontId="65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02" fillId="0" borderId="0" applyFont="0" applyFill="0" applyBorder="0" applyAlignment="0" applyProtection="0"/>
    <xf numFmtId="175" fontId="99" fillId="36" borderId="5" applyFont="0" applyFill="0" applyBorder="0" applyAlignment="0" applyProtection="0"/>
    <xf numFmtId="10" fontId="99" fillId="36" borderId="5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5" fillId="34" borderId="2">
      <alignment horizontal="center" vertical="center"/>
      <protection/>
    </xf>
    <xf numFmtId="3" fontId="0" fillId="9" borderId="2" applyFont="0">
      <alignment horizontal="right" vertical="center"/>
      <protection locked="0"/>
    </xf>
    <xf numFmtId="0" fontId="16" fillId="6" borderId="0" applyNumberFormat="0" applyBorder="0" applyAlignment="0" applyProtection="0"/>
    <xf numFmtId="3" fontId="111" fillId="0" borderId="5">
      <alignment vertical="center" wrapText="1"/>
      <protection/>
    </xf>
    <xf numFmtId="3" fontId="112" fillId="0" borderId="27">
      <alignment wrapText="1"/>
      <protection/>
    </xf>
    <xf numFmtId="0" fontId="18" fillId="3" borderId="3" applyNumberFormat="0" applyAlignment="0" applyProtection="0"/>
    <xf numFmtId="0" fontId="18" fillId="3" borderId="3" applyNumberFormat="0" applyAlignment="0" applyProtection="0"/>
    <xf numFmtId="0" fontId="68" fillId="0" borderId="28">
      <alignment vertical="center"/>
      <protection/>
    </xf>
    <xf numFmtId="0" fontId="21" fillId="49" borderId="0" applyNumberFormat="0" applyFont="0" applyBorder="0" applyAlignment="0" applyProtection="0"/>
    <xf numFmtId="0" fontId="21" fillId="0" borderId="0" applyNumberFormat="0" applyFont="0" applyFill="0" applyBorder="0" applyAlignment="0" applyProtection="0"/>
    <xf numFmtId="0" fontId="97" fillId="35" borderId="0" applyNumberFormat="0" applyBorder="0" applyAlignment="0" applyProtection="0"/>
    <xf numFmtId="0" fontId="113" fillId="35" borderId="0" applyNumberFormat="0" applyBorder="0" applyAlignment="0" applyProtection="0"/>
    <xf numFmtId="0" fontId="17" fillId="15" borderId="0" applyNumberFormat="0" applyBorder="0" applyAlignment="0" applyProtection="0"/>
    <xf numFmtId="174" fontId="0" fillId="2" borderId="2" applyFont="0">
      <alignment horizontal="center" vertical="center"/>
      <protection/>
    </xf>
    <xf numFmtId="174" fontId="0" fillId="2" borderId="2">
      <alignment horizontal="center"/>
      <protection/>
    </xf>
    <xf numFmtId="174" fontId="0" fillId="2" borderId="2">
      <alignment horizontal="center"/>
      <protection/>
    </xf>
    <xf numFmtId="174" fontId="0" fillId="2" borderId="2">
      <alignment horizontal="center"/>
      <protection/>
    </xf>
    <xf numFmtId="174" fontId="0" fillId="2" borderId="2">
      <alignment horizontal="center"/>
      <protection/>
    </xf>
    <xf numFmtId="174" fontId="0" fillId="2" borderId="2">
      <alignment horizontal="center"/>
      <protection/>
    </xf>
    <xf numFmtId="174" fontId="0" fillId="2" borderId="2">
      <alignment horizontal="center"/>
      <protection/>
    </xf>
    <xf numFmtId="3" fontId="0" fillId="2" borderId="2" applyFont="0">
      <alignment horizontal="right" vertical="center"/>
      <protection/>
    </xf>
    <xf numFmtId="3" fontId="0" fillId="2" borderId="2" applyFont="0">
      <alignment horizontal="right"/>
      <protection/>
    </xf>
    <xf numFmtId="3" fontId="0" fillId="2" borderId="2" applyFont="0">
      <alignment horizontal="right"/>
      <protection/>
    </xf>
    <xf numFmtId="3" fontId="0" fillId="2" borderId="2" applyFont="0">
      <alignment horizontal="right"/>
      <protection/>
    </xf>
    <xf numFmtId="3" fontId="0" fillId="2" borderId="2" applyFont="0">
      <alignment horizontal="right"/>
      <protection/>
    </xf>
    <xf numFmtId="3" fontId="0" fillId="2" borderId="2" applyFont="0">
      <alignment horizontal="right"/>
      <protection/>
    </xf>
    <xf numFmtId="3" fontId="0" fillId="2" borderId="2" applyFont="0">
      <alignment horizontal="right"/>
      <protection/>
    </xf>
    <xf numFmtId="169" fontId="0" fillId="2" borderId="2" applyFont="0">
      <alignment horizontal="right" vertical="center"/>
      <protection/>
    </xf>
    <xf numFmtId="169" fontId="0" fillId="2" borderId="2" applyFont="0">
      <alignment horizontal="right"/>
      <protection/>
    </xf>
    <xf numFmtId="169" fontId="0" fillId="2" borderId="2" applyFont="0">
      <alignment horizontal="right"/>
      <protection/>
    </xf>
    <xf numFmtId="169" fontId="0" fillId="2" borderId="2" applyFont="0">
      <alignment horizontal="right"/>
      <protection/>
    </xf>
    <xf numFmtId="169" fontId="0" fillId="2" borderId="2" applyFont="0">
      <alignment horizontal="right"/>
      <protection/>
    </xf>
    <xf numFmtId="169" fontId="0" fillId="2" borderId="2" applyFont="0">
      <alignment horizontal="right"/>
      <protection/>
    </xf>
    <xf numFmtId="169" fontId="0" fillId="2" borderId="2" applyFont="0">
      <alignment horizontal="right"/>
      <protection/>
    </xf>
    <xf numFmtId="168" fontId="0" fillId="2" borderId="2" applyFont="0">
      <alignment horizontal="right" vertical="center"/>
      <protection/>
    </xf>
    <xf numFmtId="168" fontId="0" fillId="2" borderId="2" applyFont="0">
      <alignment horizontal="right"/>
      <protection/>
    </xf>
    <xf numFmtId="168" fontId="0" fillId="2" borderId="2" applyFont="0">
      <alignment horizontal="right"/>
      <protection/>
    </xf>
    <xf numFmtId="168" fontId="0" fillId="2" borderId="2" applyFont="0">
      <alignment horizontal="right"/>
      <protection/>
    </xf>
    <xf numFmtId="168" fontId="0" fillId="2" borderId="2" applyFont="0">
      <alignment horizontal="right"/>
      <protection/>
    </xf>
    <xf numFmtId="168" fontId="0" fillId="2" borderId="2" applyFont="0">
      <alignment horizontal="right"/>
      <protection/>
    </xf>
    <xf numFmtId="168" fontId="0" fillId="2" borderId="2" applyFont="0">
      <alignment horizontal="right"/>
      <protection/>
    </xf>
    <xf numFmtId="10" fontId="0" fillId="2" borderId="2" applyFont="0">
      <alignment horizontal="right" vertical="center"/>
      <protection/>
    </xf>
    <xf numFmtId="10" fontId="0" fillId="2" borderId="2" applyFont="0">
      <alignment horizontal="right"/>
      <protection/>
    </xf>
    <xf numFmtId="10" fontId="0" fillId="2" borderId="2" applyFont="0">
      <alignment horizontal="right"/>
      <protection/>
    </xf>
    <xf numFmtId="10" fontId="0" fillId="2" borderId="2" applyFont="0">
      <alignment horizontal="right"/>
      <protection/>
    </xf>
    <xf numFmtId="10" fontId="0" fillId="2" borderId="2" applyFont="0">
      <alignment horizontal="right"/>
      <protection/>
    </xf>
    <xf numFmtId="10" fontId="0" fillId="2" borderId="2" applyFont="0">
      <alignment horizontal="right"/>
      <protection/>
    </xf>
    <xf numFmtId="10" fontId="0" fillId="2" borderId="2" applyFont="0">
      <alignment horizontal="right"/>
      <protection/>
    </xf>
    <xf numFmtId="9" fontId="0" fillId="2" borderId="2" applyFont="0">
      <alignment horizontal="right" vertical="center"/>
      <protection/>
    </xf>
    <xf numFmtId="9" fontId="0" fillId="2" borderId="2" applyFont="0">
      <alignment horizontal="right"/>
      <protection/>
    </xf>
    <xf numFmtId="9" fontId="0" fillId="2" borderId="2" applyFont="0">
      <alignment horizontal="right"/>
      <protection/>
    </xf>
    <xf numFmtId="9" fontId="0" fillId="2" borderId="2" applyFont="0">
      <alignment horizontal="right"/>
      <protection/>
    </xf>
    <xf numFmtId="9" fontId="0" fillId="2" borderId="2" applyFont="0">
      <alignment horizontal="right"/>
      <protection/>
    </xf>
    <xf numFmtId="9" fontId="0" fillId="2" borderId="2" applyFont="0">
      <alignment horizontal="right"/>
      <protection/>
    </xf>
    <xf numFmtId="9" fontId="0" fillId="2" borderId="2" applyFont="0">
      <alignment horizontal="right"/>
      <protection/>
    </xf>
    <xf numFmtId="173" fontId="0" fillId="2" borderId="2" applyFont="0">
      <alignment horizontal="center" vertical="center" wrapText="1"/>
      <protection/>
    </xf>
    <xf numFmtId="173" fontId="0" fillId="2" borderId="2" applyFont="0">
      <alignment horizontal="center" wrapText="1"/>
      <protection/>
    </xf>
    <xf numFmtId="173" fontId="0" fillId="2" borderId="2" applyFont="0">
      <alignment horizontal="center" wrapText="1"/>
      <protection/>
    </xf>
    <xf numFmtId="173" fontId="0" fillId="2" borderId="2" applyFont="0">
      <alignment horizontal="center" wrapText="1"/>
      <protection/>
    </xf>
    <xf numFmtId="173" fontId="0" fillId="2" borderId="2" applyFont="0">
      <alignment horizontal="center" wrapText="1"/>
      <protection/>
    </xf>
    <xf numFmtId="173" fontId="0" fillId="2" borderId="2" applyFont="0">
      <alignment horizontal="center" wrapText="1"/>
      <protection/>
    </xf>
    <xf numFmtId="173" fontId="0" fillId="2" borderId="2" applyFont="0">
      <alignment horizontal="center" wrapText="1"/>
      <protection/>
    </xf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3" fontId="114" fillId="50" borderId="29">
      <alignment/>
      <protection/>
    </xf>
    <xf numFmtId="172" fontId="0" fillId="51" borderId="2" applyFont="0">
      <alignment vertical="center"/>
      <protection/>
    </xf>
    <xf numFmtId="172" fontId="0" fillId="51" borderId="2">
      <alignment/>
      <protection locked="0"/>
    </xf>
    <xf numFmtId="172" fontId="0" fillId="51" borderId="2">
      <alignment/>
      <protection locked="0"/>
    </xf>
    <xf numFmtId="172" fontId="0" fillId="51" borderId="2">
      <alignment/>
      <protection locked="0"/>
    </xf>
    <xf numFmtId="172" fontId="0" fillId="51" borderId="2">
      <alignment/>
      <protection locked="0"/>
    </xf>
    <xf numFmtId="172" fontId="0" fillId="51" borderId="2">
      <alignment/>
      <protection locked="0"/>
    </xf>
    <xf numFmtId="172" fontId="0" fillId="51" borderId="2">
      <alignment/>
      <protection locked="0"/>
    </xf>
    <xf numFmtId="1" fontId="0" fillId="51" borderId="2" applyFont="0">
      <alignment horizontal="right" vertical="center"/>
      <protection/>
    </xf>
    <xf numFmtId="1" fontId="0" fillId="51" borderId="2" applyFont="0">
      <alignment horizontal="right"/>
      <protection/>
    </xf>
    <xf numFmtId="1" fontId="0" fillId="51" borderId="2" applyFont="0">
      <alignment horizontal="right"/>
      <protection/>
    </xf>
    <xf numFmtId="1" fontId="0" fillId="51" borderId="2" applyFont="0">
      <alignment horizontal="right"/>
      <protection/>
    </xf>
    <xf numFmtId="1" fontId="0" fillId="51" borderId="2" applyFont="0">
      <alignment horizontal="right"/>
      <protection/>
    </xf>
    <xf numFmtId="1" fontId="0" fillId="51" borderId="2" applyFont="0">
      <alignment horizontal="right"/>
      <protection/>
    </xf>
    <xf numFmtId="1" fontId="0" fillId="51" borderId="2" applyFont="0">
      <alignment horizontal="right"/>
      <protection/>
    </xf>
    <xf numFmtId="170" fontId="0" fillId="51" borderId="2" applyFont="0">
      <alignment vertical="center"/>
      <protection/>
    </xf>
    <xf numFmtId="170" fontId="0" fillId="51" borderId="2" applyFont="0">
      <alignment/>
      <protection/>
    </xf>
    <xf numFmtId="170" fontId="0" fillId="51" borderId="2" applyFont="0">
      <alignment/>
      <protection/>
    </xf>
    <xf numFmtId="170" fontId="0" fillId="51" borderId="2" applyFont="0">
      <alignment/>
      <protection/>
    </xf>
    <xf numFmtId="170" fontId="0" fillId="51" borderId="2" applyFont="0">
      <alignment/>
      <protection/>
    </xf>
    <xf numFmtId="170" fontId="0" fillId="51" borderId="2" applyFont="0">
      <alignment/>
      <protection/>
    </xf>
    <xf numFmtId="170" fontId="0" fillId="51" borderId="2" applyFont="0">
      <alignment/>
      <protection/>
    </xf>
    <xf numFmtId="9" fontId="0" fillId="51" borderId="2" applyFont="0">
      <alignment horizontal="right" vertical="center"/>
      <protection/>
    </xf>
    <xf numFmtId="9" fontId="0" fillId="51" borderId="2" applyFont="0">
      <alignment horizontal="right"/>
      <protection/>
    </xf>
    <xf numFmtId="9" fontId="0" fillId="51" borderId="2" applyFont="0">
      <alignment horizontal="right"/>
      <protection/>
    </xf>
    <xf numFmtId="9" fontId="0" fillId="51" borderId="2" applyFont="0">
      <alignment horizontal="right"/>
      <protection/>
    </xf>
    <xf numFmtId="9" fontId="0" fillId="51" borderId="2" applyFont="0">
      <alignment horizontal="right"/>
      <protection/>
    </xf>
    <xf numFmtId="9" fontId="0" fillId="51" borderId="2" applyFont="0">
      <alignment horizontal="right"/>
      <protection/>
    </xf>
    <xf numFmtId="9" fontId="0" fillId="51" borderId="2" applyFont="0">
      <alignment horizontal="right"/>
      <protection/>
    </xf>
    <xf numFmtId="171" fontId="0" fillId="51" borderId="2" applyFont="0">
      <alignment horizontal="right" vertical="center"/>
      <protection/>
    </xf>
    <xf numFmtId="171" fontId="0" fillId="51" borderId="2" applyFont="0">
      <alignment horizontal="right"/>
      <protection/>
    </xf>
    <xf numFmtId="171" fontId="0" fillId="51" borderId="2" applyFont="0">
      <alignment horizontal="right"/>
      <protection/>
    </xf>
    <xf numFmtId="171" fontId="0" fillId="51" borderId="2" applyFont="0">
      <alignment horizontal="right"/>
      <protection/>
    </xf>
    <xf numFmtId="171" fontId="0" fillId="51" borderId="2" applyFont="0">
      <alignment horizontal="right"/>
      <protection/>
    </xf>
    <xf numFmtId="171" fontId="0" fillId="51" borderId="2" applyFont="0">
      <alignment horizontal="right"/>
      <protection/>
    </xf>
    <xf numFmtId="171" fontId="0" fillId="51" borderId="2" applyFont="0">
      <alignment horizontal="right"/>
      <protection/>
    </xf>
    <xf numFmtId="10" fontId="0" fillId="51" borderId="2" applyFont="0">
      <alignment horizontal="right" vertical="center"/>
      <protection/>
    </xf>
    <xf numFmtId="10" fontId="0" fillId="51" borderId="2" applyFont="0">
      <alignment horizontal="right"/>
      <protection/>
    </xf>
    <xf numFmtId="10" fontId="0" fillId="51" borderId="2" applyFont="0">
      <alignment horizontal="right"/>
      <protection/>
    </xf>
    <xf numFmtId="10" fontId="0" fillId="51" borderId="2" applyFont="0">
      <alignment horizontal="right"/>
      <protection/>
    </xf>
    <xf numFmtId="10" fontId="0" fillId="51" borderId="2" applyFont="0">
      <alignment horizontal="right"/>
      <protection/>
    </xf>
    <xf numFmtId="10" fontId="0" fillId="51" borderId="2" applyFont="0">
      <alignment horizontal="right"/>
      <protection/>
    </xf>
    <xf numFmtId="10" fontId="0" fillId="51" borderId="2" applyFont="0">
      <alignment horizontal="right"/>
      <protection/>
    </xf>
    <xf numFmtId="0" fontId="0" fillId="51" borderId="2" applyFont="0">
      <alignment horizontal="center" vertical="center" wrapText="1"/>
      <protection/>
    </xf>
    <xf numFmtId="0" fontId="0" fillId="51" borderId="2" applyFont="0">
      <alignment horizontal="center" wrapText="1"/>
      <protection/>
    </xf>
    <xf numFmtId="0" fontId="0" fillId="51" borderId="2" applyFont="0">
      <alignment horizontal="center" wrapText="1"/>
      <protection/>
    </xf>
    <xf numFmtId="0" fontId="0" fillId="51" borderId="2" applyFont="0">
      <alignment horizontal="center" wrapText="1"/>
      <protection/>
    </xf>
    <xf numFmtId="0" fontId="0" fillId="51" borderId="2" applyFont="0">
      <alignment horizontal="center" wrapText="1"/>
      <protection/>
    </xf>
    <xf numFmtId="0" fontId="0" fillId="51" borderId="2" applyFont="0">
      <alignment horizontal="center" wrapText="1"/>
      <protection/>
    </xf>
    <xf numFmtId="0" fontId="0" fillId="51" borderId="2" applyFont="0">
      <alignment horizontal="center" wrapText="1"/>
      <protection/>
    </xf>
    <xf numFmtId="49" fontId="0" fillId="51" borderId="2" applyFont="0">
      <alignment vertical="center"/>
      <protection/>
    </xf>
    <xf numFmtId="49" fontId="0" fillId="51" borderId="2" applyFont="0">
      <alignment/>
      <protection/>
    </xf>
    <xf numFmtId="49" fontId="0" fillId="51" borderId="2" applyFont="0">
      <alignment/>
      <protection/>
    </xf>
    <xf numFmtId="49" fontId="0" fillId="51" borderId="2" applyFont="0">
      <alignment/>
      <protection/>
    </xf>
    <xf numFmtId="49" fontId="0" fillId="51" borderId="2" applyFont="0">
      <alignment/>
      <protection/>
    </xf>
    <xf numFmtId="49" fontId="0" fillId="51" borderId="2" applyFont="0">
      <alignment/>
      <protection/>
    </xf>
    <xf numFmtId="49" fontId="0" fillId="51" borderId="2" applyFont="0">
      <alignment/>
      <protection/>
    </xf>
    <xf numFmtId="170" fontId="0" fillId="52" borderId="2" applyFont="0">
      <alignment vertical="center"/>
      <protection/>
    </xf>
    <xf numFmtId="170" fontId="0" fillId="52" borderId="2" applyFont="0">
      <alignment/>
      <protection/>
    </xf>
    <xf numFmtId="170" fontId="0" fillId="52" borderId="2" applyFont="0">
      <alignment/>
      <protection/>
    </xf>
    <xf numFmtId="170" fontId="0" fillId="52" borderId="2" applyFont="0">
      <alignment/>
      <protection/>
    </xf>
    <xf numFmtId="170" fontId="0" fillId="52" borderId="2" applyFont="0">
      <alignment/>
      <protection/>
    </xf>
    <xf numFmtId="170" fontId="0" fillId="52" borderId="2" applyFont="0">
      <alignment/>
      <protection/>
    </xf>
    <xf numFmtId="170" fontId="0" fillId="52" borderId="2" applyFont="0">
      <alignment/>
      <protection/>
    </xf>
    <xf numFmtId="9" fontId="0" fillId="52" borderId="2" applyFont="0">
      <alignment horizontal="right" vertical="center"/>
      <protection/>
    </xf>
    <xf numFmtId="9" fontId="0" fillId="52" borderId="2" applyFont="0">
      <alignment horizontal="right"/>
      <protection/>
    </xf>
    <xf numFmtId="9" fontId="0" fillId="52" borderId="2" applyFont="0">
      <alignment horizontal="right"/>
      <protection/>
    </xf>
    <xf numFmtId="9" fontId="0" fillId="52" borderId="2" applyFont="0">
      <alignment horizontal="right"/>
      <protection/>
    </xf>
    <xf numFmtId="9" fontId="0" fillId="52" borderId="2" applyFont="0">
      <alignment horizontal="right"/>
      <protection/>
    </xf>
    <xf numFmtId="9" fontId="0" fillId="52" borderId="2" applyFont="0">
      <alignment horizontal="right"/>
      <protection/>
    </xf>
    <xf numFmtId="9" fontId="0" fillId="52" borderId="2" applyFont="0">
      <alignment horizontal="right"/>
      <protection/>
    </xf>
    <xf numFmtId="172" fontId="0" fillId="53" borderId="2">
      <alignment vertical="center"/>
      <protection/>
    </xf>
    <xf numFmtId="172" fontId="0" fillId="53" borderId="2">
      <alignment vertical="center"/>
      <protection/>
    </xf>
    <xf numFmtId="172" fontId="0" fillId="54" borderId="2">
      <alignment vertical="center"/>
      <protection/>
    </xf>
    <xf numFmtId="170" fontId="0" fillId="6" borderId="2" applyFont="0">
      <alignment horizontal="right" vertical="center"/>
      <protection/>
    </xf>
    <xf numFmtId="170" fontId="0" fillId="55" borderId="2" applyFont="0">
      <alignment horizontal="right" vertical="center"/>
      <protection/>
    </xf>
    <xf numFmtId="170" fontId="0" fillId="6" borderId="2" applyFont="0">
      <alignment horizontal="right"/>
      <protection/>
    </xf>
    <xf numFmtId="170" fontId="0" fillId="6" borderId="2" applyFont="0">
      <alignment horizontal="right"/>
      <protection/>
    </xf>
    <xf numFmtId="170" fontId="0" fillId="6" borderId="2" applyFont="0">
      <alignment horizontal="right"/>
      <protection/>
    </xf>
    <xf numFmtId="170" fontId="0" fillId="6" borderId="2" applyFont="0">
      <alignment horizontal="right"/>
      <protection/>
    </xf>
    <xf numFmtId="170" fontId="0" fillId="6" borderId="2" applyFont="0">
      <alignment horizontal="right"/>
      <protection/>
    </xf>
    <xf numFmtId="1" fontId="0" fillId="6" borderId="2" applyFont="0">
      <alignment horizontal="right" vertical="center"/>
      <protection/>
    </xf>
    <xf numFmtId="1" fontId="0" fillId="6" borderId="2" applyFont="0">
      <alignment horizontal="right" vertical="center"/>
      <protection/>
    </xf>
    <xf numFmtId="1" fontId="0" fillId="6" borderId="2" applyFont="0">
      <alignment horizontal="right"/>
      <protection/>
    </xf>
    <xf numFmtId="1" fontId="0" fillId="55" borderId="2" applyFont="0">
      <alignment horizontal="right" vertical="center"/>
      <protection/>
    </xf>
    <xf numFmtId="1" fontId="0" fillId="6" borderId="2" applyFont="0">
      <alignment horizontal="right"/>
      <protection/>
    </xf>
    <xf numFmtId="1" fontId="0" fillId="6" borderId="2" applyFont="0">
      <alignment horizontal="right"/>
      <protection/>
    </xf>
    <xf numFmtId="1" fontId="0" fillId="6" borderId="2" applyFont="0">
      <alignment horizontal="right"/>
      <protection/>
    </xf>
    <xf numFmtId="170" fontId="0" fillId="6" borderId="2" applyFont="0">
      <alignment vertical="center"/>
      <protection/>
    </xf>
    <xf numFmtId="170" fontId="0" fillId="6" borderId="2" applyFont="0">
      <alignment vertical="center"/>
      <protection/>
    </xf>
    <xf numFmtId="170" fontId="0" fillId="6" borderId="2" applyFont="0">
      <alignment/>
      <protection/>
    </xf>
    <xf numFmtId="170" fontId="0" fillId="55" borderId="2" applyFont="0">
      <alignment vertical="center"/>
      <protection/>
    </xf>
    <xf numFmtId="170" fontId="0" fillId="6" borderId="2" applyFont="0">
      <alignment/>
      <protection/>
    </xf>
    <xf numFmtId="170" fontId="0" fillId="6" borderId="2" applyFont="0">
      <alignment/>
      <protection/>
    </xf>
    <xf numFmtId="170" fontId="0" fillId="6" borderId="2" applyFont="0">
      <alignment/>
      <protection/>
    </xf>
    <xf numFmtId="168" fontId="0" fillId="6" borderId="2" applyFont="0">
      <alignment vertical="center"/>
      <protection/>
    </xf>
    <xf numFmtId="168" fontId="0" fillId="55" borderId="2" applyFont="0">
      <alignment vertical="center"/>
      <protection/>
    </xf>
    <xf numFmtId="168" fontId="0" fillId="6" borderId="2" applyFont="0">
      <alignment/>
      <protection/>
    </xf>
    <xf numFmtId="168" fontId="0" fillId="6" borderId="2" applyFont="0">
      <alignment/>
      <protection/>
    </xf>
    <xf numFmtId="168" fontId="0" fillId="6" borderId="2" applyFont="0">
      <alignment/>
      <protection/>
    </xf>
    <xf numFmtId="168" fontId="0" fillId="6" borderId="2" applyFont="0">
      <alignment/>
      <protection/>
    </xf>
    <xf numFmtId="168" fontId="0" fillId="6" borderId="2" applyFont="0">
      <alignment/>
      <protection/>
    </xf>
    <xf numFmtId="10" fontId="0" fillId="6" borderId="2" applyFont="0">
      <alignment horizontal="right" vertical="center"/>
      <protection/>
    </xf>
    <xf numFmtId="10" fontId="0" fillId="55" borderId="2" applyFont="0">
      <alignment horizontal="right" vertical="center"/>
      <protection/>
    </xf>
    <xf numFmtId="10" fontId="0" fillId="6" borderId="2" applyFont="0">
      <alignment horizontal="right"/>
      <protection/>
    </xf>
    <xf numFmtId="10" fontId="0" fillId="6" borderId="2" applyFont="0">
      <alignment horizontal="right"/>
      <protection/>
    </xf>
    <xf numFmtId="10" fontId="0" fillId="6" borderId="2" applyFont="0">
      <alignment horizontal="right"/>
      <protection/>
    </xf>
    <xf numFmtId="10" fontId="0" fillId="6" borderId="2" applyFont="0">
      <alignment horizontal="right"/>
      <protection/>
    </xf>
    <xf numFmtId="10" fontId="0" fillId="6" borderId="2" applyFont="0">
      <alignment horizontal="right"/>
      <protection/>
    </xf>
    <xf numFmtId="9" fontId="0" fillId="6" borderId="2" applyFont="0">
      <alignment horizontal="right" vertical="center"/>
      <protection/>
    </xf>
    <xf numFmtId="9" fontId="0" fillId="55" borderId="2" applyFont="0">
      <alignment horizontal="right" vertical="center"/>
      <protection/>
    </xf>
    <xf numFmtId="9" fontId="0" fillId="6" borderId="2" applyFont="0">
      <alignment horizontal="right"/>
      <protection/>
    </xf>
    <xf numFmtId="9" fontId="0" fillId="6" borderId="2" applyFont="0">
      <alignment horizontal="right"/>
      <protection/>
    </xf>
    <xf numFmtId="9" fontId="0" fillId="6" borderId="2" applyFont="0">
      <alignment horizontal="right"/>
      <protection/>
    </xf>
    <xf numFmtId="9" fontId="0" fillId="6" borderId="2" applyFont="0">
      <alignment horizontal="right"/>
      <protection/>
    </xf>
    <xf numFmtId="9" fontId="0" fillId="6" borderId="2" applyFont="0">
      <alignment horizontal="right"/>
      <protection/>
    </xf>
    <xf numFmtId="171" fontId="0" fillId="6" borderId="2" applyFont="0">
      <alignment horizontal="right" vertical="center"/>
      <protection/>
    </xf>
    <xf numFmtId="171" fontId="0" fillId="55" borderId="2" applyFont="0">
      <alignment horizontal="right" vertical="center"/>
      <protection/>
    </xf>
    <xf numFmtId="171" fontId="0" fillId="6" borderId="2" applyFont="0">
      <alignment horizontal="right"/>
      <protection/>
    </xf>
    <xf numFmtId="171" fontId="0" fillId="6" borderId="2" applyFont="0">
      <alignment horizontal="right"/>
      <protection/>
    </xf>
    <xf numFmtId="171" fontId="0" fillId="6" borderId="2" applyFont="0">
      <alignment horizontal="right"/>
      <protection/>
    </xf>
    <xf numFmtId="171" fontId="0" fillId="6" borderId="2" applyFont="0">
      <alignment horizontal="right"/>
      <protection/>
    </xf>
    <xf numFmtId="171" fontId="0" fillId="6" borderId="2" applyFont="0">
      <alignment horizontal="right"/>
      <protection/>
    </xf>
    <xf numFmtId="10" fontId="0" fillId="6" borderId="6" applyFont="0">
      <alignment horizontal="right" vertical="center"/>
      <protection/>
    </xf>
    <xf numFmtId="10" fontId="0" fillId="55" borderId="6" applyFont="0">
      <alignment horizontal="right" vertical="center"/>
      <protection/>
    </xf>
    <xf numFmtId="10" fontId="0" fillId="6" borderId="6" applyFont="0">
      <alignment horizontal="right"/>
      <protection/>
    </xf>
    <xf numFmtId="10" fontId="0" fillId="6" borderId="6" applyFont="0">
      <alignment horizontal="right"/>
      <protection/>
    </xf>
    <xf numFmtId="10" fontId="0" fillId="6" borderId="6" applyFont="0">
      <alignment horizontal="right"/>
      <protection/>
    </xf>
    <xf numFmtId="10" fontId="0" fillId="6" borderId="6" applyFont="0">
      <alignment horizontal="right"/>
      <protection/>
    </xf>
    <xf numFmtId="10" fontId="0" fillId="6" borderId="6" applyFont="0">
      <alignment horizontal="right"/>
      <protection/>
    </xf>
    <xf numFmtId="0" fontId="0" fillId="6" borderId="2" applyFont="0">
      <alignment horizontal="center" vertical="center" wrapText="1"/>
      <protection/>
    </xf>
    <xf numFmtId="0" fontId="0" fillId="6" borderId="2" applyFont="0">
      <alignment horizontal="center" vertical="center" wrapText="1"/>
      <protection/>
    </xf>
    <xf numFmtId="0" fontId="0" fillId="6" borderId="2" applyFont="0">
      <alignment horizontal="center" wrapText="1"/>
      <protection locked="0"/>
    </xf>
    <xf numFmtId="0" fontId="0" fillId="55" borderId="2" applyFont="0">
      <alignment horizontal="center" vertical="center" wrapText="1"/>
      <protection/>
    </xf>
    <xf numFmtId="0" fontId="0" fillId="6" borderId="2" applyFont="0">
      <alignment horizontal="center" wrapText="1"/>
      <protection locked="0"/>
    </xf>
    <xf numFmtId="0" fontId="0" fillId="6" borderId="2" applyFont="0">
      <alignment horizontal="center" wrapText="1"/>
      <protection locked="0"/>
    </xf>
    <xf numFmtId="0" fontId="0" fillId="6" borderId="2" applyFont="0">
      <alignment horizontal="center" wrapText="1"/>
      <protection locked="0"/>
    </xf>
    <xf numFmtId="49" fontId="0" fillId="6" borderId="2" applyFont="0">
      <alignment vertical="center"/>
      <protection/>
    </xf>
    <xf numFmtId="49" fontId="0" fillId="6" borderId="2" applyFont="0">
      <alignment vertical="center"/>
      <protection/>
    </xf>
    <xf numFmtId="49" fontId="0" fillId="6" borderId="2" applyFont="0">
      <alignment/>
      <protection/>
    </xf>
    <xf numFmtId="49" fontId="0" fillId="55" borderId="2" applyFont="0">
      <alignment vertical="center"/>
      <protection/>
    </xf>
    <xf numFmtId="49" fontId="0" fillId="6" borderId="2" applyFont="0">
      <alignment/>
      <protection/>
    </xf>
    <xf numFmtId="49" fontId="0" fillId="6" borderId="2" applyFont="0">
      <alignment/>
      <protection/>
    </xf>
    <xf numFmtId="49" fontId="0" fillId="6" borderId="2" applyFont="0">
      <alignment/>
      <protection/>
    </xf>
    <xf numFmtId="0" fontId="25" fillId="3" borderId="4" applyNumberFormat="0" applyAlignment="0" applyProtection="0"/>
    <xf numFmtId="0" fontId="25" fillId="3" borderId="4" applyNumberFormat="0" applyAlignment="0" applyProtection="0"/>
    <xf numFmtId="0" fontId="70" fillId="0" borderId="0" applyBorder="0" applyProtection="0">
      <alignment vertical="center"/>
    </xf>
    <xf numFmtId="0" fontId="70" fillId="0" borderId="30" applyBorder="0" applyProtection="0">
      <alignment horizontal="right" vertical="center"/>
    </xf>
    <xf numFmtId="0" fontId="71" fillId="56" borderId="0" applyBorder="0" applyProtection="0">
      <alignment horizontal="centerContinuous" vertical="center"/>
    </xf>
    <xf numFmtId="0" fontId="71" fillId="57" borderId="30" applyBorder="0" applyProtection="0">
      <alignment horizontal="centerContinuous" vertical="center"/>
    </xf>
    <xf numFmtId="0" fontId="72" fillId="0" borderId="0">
      <alignment/>
      <protection/>
    </xf>
    <xf numFmtId="0" fontId="64" fillId="0" borderId="0">
      <alignment/>
      <protection/>
    </xf>
    <xf numFmtId="0" fontId="73" fillId="0" borderId="0" applyFill="0" applyBorder="0" applyProtection="0">
      <alignment horizontal="left"/>
    </xf>
    <xf numFmtId="0" fontId="52" fillId="0" borderId="16" applyFill="0" applyBorder="0" applyProtection="0">
      <alignment horizontal="left" vertical="top"/>
    </xf>
    <xf numFmtId="0" fontId="74" fillId="0" borderId="0">
      <alignment horizontal="centerContinuous"/>
      <protection/>
    </xf>
    <xf numFmtId="0" fontId="75" fillId="0" borderId="0">
      <alignment/>
      <protection/>
    </xf>
    <xf numFmtId="0" fontId="76" fillId="0" borderId="0">
      <alignment/>
      <protection/>
    </xf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6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18" fillId="0" borderId="31" applyNumberFormat="0" applyFill="0" applyAlignment="0" applyProtection="0"/>
    <xf numFmtId="3" fontId="0" fillId="58" borderId="2">
      <alignment horizontal="right" vertical="center"/>
      <protection/>
    </xf>
    <xf numFmtId="0" fontId="115" fillId="0" borderId="0" applyNumberFormat="0" applyFill="0" applyBorder="0" applyAlignment="0" applyProtection="0"/>
    <xf numFmtId="0" fontId="78" fillId="0" borderId="0">
      <alignment horizontal="fill"/>
      <protection/>
    </xf>
    <xf numFmtId="3" fontId="116" fillId="0" borderId="0">
      <alignment/>
      <protection/>
    </xf>
    <xf numFmtId="0" fontId="117" fillId="0" borderId="32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9" fillId="0" borderId="30" applyBorder="0" applyProtection="0">
      <alignment horizontal="right"/>
    </xf>
    <xf numFmtId="0" fontId="118" fillId="59" borderId="33" applyNumberFormat="0" applyAlignment="0" applyProtection="0"/>
    <xf numFmtId="0" fontId="0" fillId="0" borderId="0">
      <alignment/>
      <protection/>
    </xf>
  </cellStyleXfs>
  <cellXfs count="360">
    <xf numFmtId="0" fontId="0" fillId="2" borderId="0" xfId="0" applyAlignment="1">
      <alignment/>
    </xf>
    <xf numFmtId="0" fontId="0" fillId="60" borderId="7" xfId="0" applyFont="1" applyFill="1" applyBorder="1" applyAlignment="1" applyProtection="1">
      <alignment horizontal="left" vertical="center" indent="1"/>
      <protection/>
    </xf>
    <xf numFmtId="0" fontId="3" fillId="2" borderId="30" xfId="0" applyFont="1" applyBorder="1" applyAlignment="1" applyProtection="1">
      <alignment horizontal="center" vertical="center" wrapText="1"/>
      <protection/>
    </xf>
    <xf numFmtId="0" fontId="3" fillId="2" borderId="0" xfId="0" applyFont="1" applyBorder="1" applyAlignment="1" applyProtection="1">
      <alignment horizontal="center" vertical="center" wrapText="1"/>
      <protection/>
    </xf>
    <xf numFmtId="0" fontId="0" fillId="2" borderId="0" xfId="0" applyFont="1" applyAlignment="1" applyProtection="1">
      <alignment/>
      <protection/>
    </xf>
    <xf numFmtId="0" fontId="0" fillId="2" borderId="0" xfId="0" applyFont="1" applyBorder="1" applyAlignment="1" applyProtection="1">
      <alignment/>
      <protection/>
    </xf>
    <xf numFmtId="0" fontId="4" fillId="2" borderId="0" xfId="354" applyFill="1" applyBorder="1" applyAlignment="1">
      <alignment/>
    </xf>
    <xf numFmtId="0" fontId="2" fillId="2" borderId="0" xfId="359" applyFill="1" applyAlignment="1" applyProtection="1">
      <alignment/>
      <protection/>
    </xf>
    <xf numFmtId="0" fontId="8" fillId="2" borderId="0" xfId="0" applyFont="1" applyAlignment="1" applyProtection="1">
      <alignment/>
      <protection/>
    </xf>
    <xf numFmtId="0" fontId="0" fillId="2" borderId="30" xfId="0" applyBorder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0" fillId="2" borderId="34" xfId="0" applyBorder="1" applyAlignment="1" applyProtection="1">
      <alignment/>
      <protection/>
    </xf>
    <xf numFmtId="0" fontId="0" fillId="2" borderId="16" xfId="0" applyBorder="1" applyAlignment="1" applyProtection="1">
      <alignment/>
      <protection/>
    </xf>
    <xf numFmtId="0" fontId="0" fillId="2" borderId="35" xfId="0" applyBorder="1" applyAlignment="1" applyProtection="1">
      <alignment/>
      <protection/>
    </xf>
    <xf numFmtId="0" fontId="2" fillId="2" borderId="0" xfId="359" applyFont="1" applyFill="1" applyBorder="1" applyAlignment="1" applyProtection="1">
      <alignment/>
      <protection/>
    </xf>
    <xf numFmtId="0" fontId="2" fillId="2" borderId="0" xfId="359" applyFill="1" applyBorder="1" applyAlignment="1" applyProtection="1">
      <alignment/>
      <protection/>
    </xf>
    <xf numFmtId="0" fontId="0" fillId="0" borderId="0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 applyProtection="1">
      <alignment horizontal="left" indent="1"/>
      <protection/>
    </xf>
    <xf numFmtId="0" fontId="0" fillId="2" borderId="0" xfId="0" applyFont="1" applyBorder="1" applyAlignment="1" applyProtection="1">
      <alignment horizontal="center"/>
      <protection/>
    </xf>
    <xf numFmtId="0" fontId="9" fillId="2" borderId="30" xfId="0" applyFont="1" applyBorder="1" applyAlignment="1" applyProtection="1">
      <alignment horizontal="center" vertical="center"/>
      <protection/>
    </xf>
    <xf numFmtId="0" fontId="9" fillId="2" borderId="36" xfId="0" applyFont="1" applyBorder="1" applyAlignment="1" applyProtection="1">
      <alignment horizontal="center" vertical="center"/>
      <protection/>
    </xf>
    <xf numFmtId="0" fontId="9" fillId="2" borderId="0" xfId="0" applyFont="1" applyBorder="1" applyAlignment="1" applyProtection="1">
      <alignment horizontal="center" vertical="center"/>
      <protection/>
    </xf>
    <xf numFmtId="0" fontId="2" fillId="2" borderId="16" xfId="359" applyFont="1" applyFill="1" applyBorder="1" applyAlignment="1" applyProtection="1">
      <alignment horizontal="left" vertical="center"/>
      <protection/>
    </xf>
    <xf numFmtId="0" fontId="4" fillId="2" borderId="0" xfId="354" applyFont="1" applyFill="1" applyBorder="1" applyAlignment="1" applyProtection="1">
      <alignment/>
      <protection/>
    </xf>
    <xf numFmtId="0" fontId="0" fillId="2" borderId="37" xfId="0" applyBorder="1" applyAlignment="1" applyProtection="1">
      <alignment/>
      <protection/>
    </xf>
    <xf numFmtId="0" fontId="0" fillId="2" borderId="16" xfId="0" applyFont="1" applyFill="1" applyBorder="1" applyAlignment="1" applyProtection="1">
      <alignment vertical="center"/>
      <protection/>
    </xf>
    <xf numFmtId="0" fontId="0" fillId="2" borderId="37" xfId="0" applyFont="1" applyFill="1" applyBorder="1" applyAlignment="1" applyProtection="1">
      <alignment vertical="center"/>
      <protection/>
    </xf>
    <xf numFmtId="0" fontId="0" fillId="2" borderId="0" xfId="0" applyBorder="1" applyAlignment="1" applyProtection="1">
      <alignment vertical="center"/>
      <protection/>
    </xf>
    <xf numFmtId="0" fontId="0" fillId="2" borderId="0" xfId="0" applyFont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0" fillId="2" borderId="35" xfId="0" applyBorder="1" applyAlignment="1" applyProtection="1">
      <alignment vertical="center"/>
      <protection/>
    </xf>
    <xf numFmtId="0" fontId="0" fillId="2" borderId="30" xfId="0" applyBorder="1" applyAlignment="1" applyProtection="1">
      <alignment vertical="center"/>
      <protection/>
    </xf>
    <xf numFmtId="0" fontId="2" fillId="2" borderId="0" xfId="359" applyFill="1" applyBorder="1" applyAlignment="1" applyProtection="1">
      <alignment horizontal="left" vertical="center"/>
      <protection/>
    </xf>
    <xf numFmtId="0" fontId="2" fillId="2" borderId="0" xfId="359" applyFill="1" applyBorder="1" applyAlignment="1" applyProtection="1">
      <alignment vertical="center"/>
      <protection/>
    </xf>
    <xf numFmtId="0" fontId="0" fillId="2" borderId="16" xfId="0" applyFont="1" applyFill="1" applyBorder="1" applyAlignment="1" applyProtection="1">
      <alignment horizontal="left" vertical="center"/>
      <protection/>
    </xf>
    <xf numFmtId="0" fontId="0" fillId="2" borderId="38" xfId="0" applyFont="1" applyBorder="1" applyAlignment="1" applyProtection="1">
      <alignment vertical="center"/>
      <protection/>
    </xf>
    <xf numFmtId="0" fontId="0" fillId="2" borderId="34" xfId="0" applyBorder="1" applyAlignment="1" applyProtection="1">
      <alignment vertical="center"/>
      <protection/>
    </xf>
    <xf numFmtId="0" fontId="0" fillId="2" borderId="30" xfId="0" applyFont="1" applyBorder="1" applyAlignment="1" applyProtection="1">
      <alignment vertical="center"/>
      <protection/>
    </xf>
    <xf numFmtId="0" fontId="0" fillId="2" borderId="35" xfId="0" applyFont="1" applyBorder="1" applyAlignment="1" applyProtection="1">
      <alignment vertical="center"/>
      <protection/>
    </xf>
    <xf numFmtId="0" fontId="0" fillId="2" borderId="39" xfId="0" applyBorder="1" applyAlignment="1" applyProtection="1">
      <alignment vertical="center"/>
      <protection/>
    </xf>
    <xf numFmtId="0" fontId="0" fillId="2" borderId="38" xfId="0" applyFont="1" applyBorder="1" applyAlignment="1" applyProtection="1">
      <alignment horizontal="left" vertical="center"/>
      <protection/>
    </xf>
    <xf numFmtId="3" fontId="0" fillId="2" borderId="30" xfId="0" applyNumberFormat="1" applyFont="1" applyBorder="1" applyAlignment="1" applyProtection="1">
      <alignment horizontal="right" vertical="center"/>
      <protection/>
    </xf>
    <xf numFmtId="0" fontId="0" fillId="2" borderId="16" xfId="359" applyFont="1" applyFill="1" applyBorder="1" applyAlignment="1" applyProtection="1">
      <alignment horizontal="left" vertical="center"/>
      <protection/>
    </xf>
    <xf numFmtId="0" fontId="0" fillId="2" borderId="0" xfId="0" applyBorder="1" applyAlignment="1" applyProtection="1">
      <alignment horizontal="left" vertical="center"/>
      <protection/>
    </xf>
    <xf numFmtId="0" fontId="0" fillId="2" borderId="35" xfId="0" applyBorder="1" applyAlignment="1" applyProtection="1">
      <alignment horizontal="left" vertical="center"/>
      <protection/>
    </xf>
    <xf numFmtId="0" fontId="0" fillId="2" borderId="38" xfId="0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36" xfId="0" applyBorder="1" applyAlignment="1" applyProtection="1">
      <alignment vertical="center"/>
      <protection/>
    </xf>
    <xf numFmtId="0" fontId="0" fillId="2" borderId="0" xfId="0" applyAlignment="1" applyProtection="1">
      <alignment vertical="center"/>
      <protection/>
    </xf>
    <xf numFmtId="0" fontId="0" fillId="2" borderId="34" xfId="0" applyFont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6" xfId="0" applyFont="1" applyBorder="1" applyAlignment="1" applyProtection="1">
      <alignment vertical="center"/>
      <protection/>
    </xf>
    <xf numFmtId="49" fontId="0" fillId="2" borderId="30" xfId="0" applyNumberFormat="1" applyFont="1" applyBorder="1" applyAlignment="1" applyProtection="1">
      <alignment horizontal="left" vertical="center" indent="1"/>
      <protection/>
    </xf>
    <xf numFmtId="0" fontId="0" fillId="2" borderId="30" xfId="0" applyFont="1" applyBorder="1" applyAlignment="1" applyProtection="1">
      <alignment horizontal="left" vertical="center" indent="1"/>
      <protection/>
    </xf>
    <xf numFmtId="0" fontId="0" fillId="2" borderId="16" xfId="0" applyFont="1" applyFill="1" applyBorder="1" applyAlignment="1" applyProtection="1">
      <alignment horizontal="left" vertical="center" indent="1"/>
      <protection/>
    </xf>
    <xf numFmtId="0" fontId="0" fillId="2" borderId="35" xfId="0" applyFont="1" applyFill="1" applyBorder="1" applyAlignment="1" applyProtection="1">
      <alignment vertical="center"/>
      <protection/>
    </xf>
    <xf numFmtId="0" fontId="0" fillId="2" borderId="2" xfId="0" applyFont="1" applyBorder="1" applyAlignment="1" applyProtection="1">
      <alignment horizontal="center" vertical="center"/>
      <protection/>
    </xf>
    <xf numFmtId="0" fontId="8" fillId="2" borderId="35" xfId="0" applyFont="1" applyFill="1" applyBorder="1" applyAlignment="1" applyProtection="1">
      <alignment horizontal="center" vertical="center"/>
      <protection/>
    </xf>
    <xf numFmtId="0" fontId="0" fillId="2" borderId="30" xfId="0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0" fillId="2" borderId="38" xfId="0" applyNumberFormat="1" applyFont="1" applyBorder="1" applyAlignment="1" applyProtection="1">
      <alignment vertical="center"/>
      <protection/>
    </xf>
    <xf numFmtId="0" fontId="0" fillId="2" borderId="2" xfId="0" applyFont="1" applyBorder="1" applyAlignment="1" applyProtection="1">
      <alignment vertical="center"/>
      <protection/>
    </xf>
    <xf numFmtId="0" fontId="0" fillId="2" borderId="30" xfId="0" applyFont="1" applyBorder="1" applyAlignment="1" applyProtection="1">
      <alignment horizontal="left" vertical="center"/>
      <protection/>
    </xf>
    <xf numFmtId="0" fontId="0" fillId="2" borderId="34" xfId="0" applyFont="1" applyBorder="1" applyAlignment="1" applyProtection="1">
      <alignment horizontal="left" vertical="center"/>
      <protection/>
    </xf>
    <xf numFmtId="0" fontId="0" fillId="2" borderId="36" xfId="0" applyFont="1" applyBorder="1" applyAlignment="1" applyProtection="1">
      <alignment horizontal="center" vertical="center"/>
      <protection/>
    </xf>
    <xf numFmtId="0" fontId="0" fillId="2" borderId="36" xfId="0" applyFont="1" applyBorder="1" applyAlignment="1" applyProtection="1">
      <alignment horizontal="left" vertical="center"/>
      <protection/>
    </xf>
    <xf numFmtId="0" fontId="0" fillId="2" borderId="16" xfId="0" applyBorder="1" applyAlignment="1" applyProtection="1">
      <alignment vertical="center"/>
      <protection/>
    </xf>
    <xf numFmtId="0" fontId="0" fillId="2" borderId="38" xfId="0" applyFont="1" applyBorder="1" applyAlignment="1" applyProtection="1">
      <alignment horizontal="center" vertical="center"/>
      <protection/>
    </xf>
    <xf numFmtId="0" fontId="0" fillId="2" borderId="16" xfId="0" applyFont="1" applyBorder="1" applyAlignment="1" applyProtection="1">
      <alignment vertical="center"/>
      <protection/>
    </xf>
    <xf numFmtId="0" fontId="0" fillId="2" borderId="6" xfId="0" applyFont="1" applyBorder="1" applyAlignment="1" applyProtection="1">
      <alignment horizontal="left" vertical="center"/>
      <protection/>
    </xf>
    <xf numFmtId="0" fontId="0" fillId="2" borderId="40" xfId="0" applyFont="1" applyBorder="1" applyAlignment="1" applyProtection="1">
      <alignment horizontal="center" vertical="center"/>
      <protection/>
    </xf>
    <xf numFmtId="0" fontId="0" fillId="6" borderId="6" xfId="0" applyFont="1" applyFill="1" applyBorder="1" applyAlignment="1" applyProtection="1">
      <alignment horizontal="left" vertical="center"/>
      <protection/>
    </xf>
    <xf numFmtId="0" fontId="0" fillId="6" borderId="6" xfId="0" applyFill="1" applyBorder="1" applyAlignment="1" applyProtection="1">
      <alignment vertical="center"/>
      <protection/>
    </xf>
    <xf numFmtId="0" fontId="0" fillId="6" borderId="6" xfId="0" applyFont="1" applyFill="1" applyBorder="1" applyAlignment="1" applyProtection="1">
      <alignment vertical="center"/>
      <protection/>
    </xf>
    <xf numFmtId="0" fontId="0" fillId="2" borderId="0" xfId="0" applyFont="1" applyBorder="1" applyAlignment="1" applyProtection="1">
      <alignment horizontal="left" vertical="center"/>
      <protection/>
    </xf>
    <xf numFmtId="0" fontId="0" fillId="2" borderId="0" xfId="0" applyFont="1" applyBorder="1" applyAlignment="1" applyProtection="1">
      <alignment horizontal="center" vertical="center"/>
      <protection/>
    </xf>
    <xf numFmtId="3" fontId="0" fillId="2" borderId="7" xfId="0" applyNumberFormat="1" applyFont="1" applyBorder="1" applyAlignment="1" applyProtection="1">
      <alignment horizontal="right" vertical="center"/>
      <protection/>
    </xf>
    <xf numFmtId="0" fontId="2" fillId="58" borderId="16" xfId="359" applyFont="1" applyFill="1" applyBorder="1" applyAlignment="1" applyProtection="1">
      <alignment horizontal="left" vertical="center" indent="1"/>
      <protection/>
    </xf>
    <xf numFmtId="49" fontId="2" fillId="58" borderId="0" xfId="359" applyNumberFormat="1" applyFill="1" applyBorder="1" applyAlignment="1" applyProtection="1">
      <alignment horizontal="left" vertical="center" indent="1"/>
      <protection/>
    </xf>
    <xf numFmtId="0" fontId="2" fillId="58" borderId="0" xfId="359" applyFill="1" applyBorder="1" applyAlignment="1" applyProtection="1">
      <alignment horizontal="left" vertical="center" indent="1"/>
      <protection/>
    </xf>
    <xf numFmtId="0" fontId="2" fillId="58" borderId="16" xfId="359" applyFont="1" applyFill="1" applyBorder="1" applyAlignment="1" applyProtection="1">
      <alignment horizontal="left" vertical="center"/>
      <protection/>
    </xf>
    <xf numFmtId="0" fontId="0" fillId="58" borderId="16" xfId="0" applyFont="1" applyFill="1" applyBorder="1" applyAlignment="1" applyProtection="1">
      <alignment vertical="center"/>
      <protection/>
    </xf>
    <xf numFmtId="0" fontId="0" fillId="58" borderId="0" xfId="0" applyFont="1" applyFill="1" applyBorder="1" applyAlignment="1" applyProtection="1">
      <alignment horizontal="left" vertical="center" indent="1"/>
      <protection/>
    </xf>
    <xf numFmtId="0" fontId="0" fillId="58" borderId="16" xfId="0" applyFont="1" applyFill="1" applyBorder="1" applyAlignment="1" applyProtection="1">
      <alignment horizontal="left" vertical="center" indent="1"/>
      <protection/>
    </xf>
    <xf numFmtId="0" fontId="0" fillId="58" borderId="0" xfId="0" applyFont="1" applyFill="1" applyBorder="1" applyAlignment="1" applyProtection="1">
      <alignment horizontal="left" vertical="center"/>
      <protection/>
    </xf>
    <xf numFmtId="49" fontId="0" fillId="0" borderId="30" xfId="0" applyNumberForma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49" fontId="0" fillId="2" borderId="0" xfId="0" applyNumberFormat="1" applyBorder="1" applyAlignment="1" applyProtection="1">
      <alignment horizontal="left" vertical="center" inden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0" fontId="0" fillId="61" borderId="6" xfId="0" applyFont="1" applyFill="1" applyBorder="1" applyAlignment="1" applyProtection="1">
      <alignment vertical="center"/>
      <protection/>
    </xf>
    <xf numFmtId="0" fontId="10" fillId="2" borderId="0" xfId="354" applyFont="1" applyFill="1" applyBorder="1" applyAlignment="1" applyProtection="1">
      <alignment horizontal="center" vertical="center"/>
      <protection/>
    </xf>
    <xf numFmtId="0" fontId="7" fillId="2" borderId="0" xfId="354" applyFont="1" applyFill="1" applyBorder="1" applyAlignment="1" applyProtection="1">
      <alignment vertical="center"/>
      <protection/>
    </xf>
    <xf numFmtId="0" fontId="0" fillId="2" borderId="0" xfId="0" applyBorder="1" applyAlignment="1" applyProtection="1">
      <alignment horizontal="left" vertical="center" indent="1"/>
      <protection/>
    </xf>
    <xf numFmtId="49" fontId="3" fillId="61" borderId="7" xfId="0" applyNumberFormat="1" applyFont="1" applyFill="1" applyBorder="1" applyAlignment="1" applyProtection="1">
      <alignment horizontal="left" vertical="center"/>
      <protection/>
    </xf>
    <xf numFmtId="3" fontId="0" fillId="2" borderId="38" xfId="0" applyNumberFormat="1" applyFont="1" applyBorder="1" applyAlignment="1" applyProtection="1">
      <alignment horizontal="right" vertical="center"/>
      <protection/>
    </xf>
    <xf numFmtId="3" fontId="0" fillId="2" borderId="30" xfId="0" applyNumberFormat="1" applyFont="1" applyBorder="1" applyAlignment="1" applyProtection="1">
      <alignment horizontal="right" vertical="center"/>
      <protection/>
    </xf>
    <xf numFmtId="0" fontId="3" fillId="2" borderId="37" xfId="0" applyFont="1" applyBorder="1" applyAlignment="1" applyProtection="1">
      <alignment horizontal="center" vertical="center" wrapText="1"/>
      <protection/>
    </xf>
    <xf numFmtId="0" fontId="5" fillId="58" borderId="2" xfId="796" applyFont="1" applyFill="1" applyBorder="1" applyAlignment="1" applyProtection="1">
      <alignment horizontal="center" vertical="center"/>
      <protection/>
    </xf>
    <xf numFmtId="0" fontId="0" fillId="58" borderId="41" xfId="0" applyFill="1" applyBorder="1" applyAlignment="1" applyProtection="1">
      <alignment horizontal="left" vertical="center" indent="1"/>
      <protection/>
    </xf>
    <xf numFmtId="0" fontId="0" fillId="58" borderId="42" xfId="0" applyFont="1" applyFill="1" applyBorder="1" applyAlignment="1" applyProtection="1">
      <alignment vertical="center"/>
      <protection/>
    </xf>
    <xf numFmtId="0" fontId="0" fillId="58" borderId="43" xfId="0" applyFill="1" applyBorder="1" applyAlignment="1" applyProtection="1">
      <alignment horizontal="left" vertical="center" indent="1"/>
      <protection/>
    </xf>
    <xf numFmtId="0" fontId="0" fillId="58" borderId="44" xfId="0" applyFont="1" applyFill="1" applyBorder="1" applyAlignment="1" applyProtection="1">
      <alignment vertical="center"/>
      <protection/>
    </xf>
    <xf numFmtId="0" fontId="0" fillId="58" borderId="45" xfId="0" applyFill="1" applyBorder="1" applyAlignment="1" applyProtection="1">
      <alignment horizontal="left" vertical="center" indent="1"/>
      <protection/>
    </xf>
    <xf numFmtId="0" fontId="0" fillId="58" borderId="46" xfId="0" applyFont="1" applyFill="1" applyBorder="1" applyAlignment="1" applyProtection="1">
      <alignment vertical="center"/>
      <protection/>
    </xf>
    <xf numFmtId="0" fontId="0" fillId="58" borderId="43" xfId="0" applyFill="1" applyBorder="1" applyAlignment="1" applyProtection="1">
      <alignment horizontal="left" vertical="center" indent="2"/>
      <protection/>
    </xf>
    <xf numFmtId="0" fontId="0" fillId="2" borderId="44" xfId="0" applyFont="1" applyBorder="1" applyAlignment="1" applyProtection="1">
      <alignment vertical="center" wrapText="1"/>
      <protection/>
    </xf>
    <xf numFmtId="0" fontId="0" fillId="0" borderId="43" xfId="0" applyFont="1" applyFill="1" applyBorder="1" applyAlignment="1" applyProtection="1">
      <alignment horizontal="left" vertical="center" indent="1"/>
      <protection/>
    </xf>
    <xf numFmtId="0" fontId="0" fillId="0" borderId="47" xfId="0" applyFont="1" applyFill="1" applyBorder="1" applyAlignment="1" applyProtection="1">
      <alignment vertical="center"/>
      <protection/>
    </xf>
    <xf numFmtId="49" fontId="0" fillId="2" borderId="43" xfId="0" applyNumberFormat="1" applyFill="1" applyBorder="1" applyAlignment="1" applyProtection="1">
      <alignment horizontal="left" vertical="center" indent="2"/>
      <protection/>
    </xf>
    <xf numFmtId="0" fontId="0" fillId="58" borderId="44" xfId="0" applyFont="1" applyFill="1" applyBorder="1" applyAlignment="1" applyProtection="1">
      <alignment vertical="center"/>
      <protection/>
    </xf>
    <xf numFmtId="49" fontId="0" fillId="2" borderId="43" xfId="0" applyNumberFormat="1" applyBorder="1" applyAlignment="1" applyProtection="1">
      <alignment horizontal="left" vertical="center" indent="2"/>
      <protection/>
    </xf>
    <xf numFmtId="0" fontId="0" fillId="2" borderId="44" xfId="0" applyFont="1" applyBorder="1" applyAlignment="1" applyProtection="1">
      <alignment vertical="center"/>
      <protection/>
    </xf>
    <xf numFmtId="49" fontId="0" fillId="2" borderId="43" xfId="0" applyNumberFormat="1" applyFill="1" applyBorder="1" applyAlignment="1" applyProtection="1">
      <alignment horizontal="left" vertical="center" indent="1"/>
      <protection/>
    </xf>
    <xf numFmtId="49" fontId="0" fillId="2" borderId="45" xfId="0" applyNumberFormat="1" applyBorder="1" applyAlignment="1" applyProtection="1">
      <alignment horizontal="left" vertical="center" indent="2"/>
      <protection/>
    </xf>
    <xf numFmtId="0" fontId="0" fillId="2" borderId="46" xfId="0" applyFont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horizontal="left" vertical="center" indent="2"/>
      <protection/>
    </xf>
    <xf numFmtId="0" fontId="0" fillId="58" borderId="45" xfId="0" applyFill="1" applyBorder="1" applyAlignment="1" applyProtection="1">
      <alignment horizontal="left" vertical="center" indent="2"/>
      <protection/>
    </xf>
    <xf numFmtId="0" fontId="0" fillId="0" borderId="45" xfId="0" applyFill="1" applyBorder="1" applyAlignment="1" applyProtection="1">
      <alignment horizontal="left" vertical="center" indent="1"/>
      <protection/>
    </xf>
    <xf numFmtId="0" fontId="0" fillId="0" borderId="43" xfId="0" applyFill="1" applyBorder="1" applyAlignment="1" applyProtection="1">
      <alignment horizontal="left" vertical="center" indent="1"/>
      <protection/>
    </xf>
    <xf numFmtId="0" fontId="5" fillId="58" borderId="48" xfId="796" applyFont="1" applyFill="1" applyBorder="1" applyAlignment="1" applyProtection="1">
      <alignment horizontal="center" vertical="center"/>
      <protection/>
    </xf>
    <xf numFmtId="0" fontId="5" fillId="58" borderId="49" xfId="796" applyFont="1" applyFill="1" applyBorder="1" applyAlignment="1" applyProtection="1">
      <alignment horizontal="center" vertical="center"/>
      <protection/>
    </xf>
    <xf numFmtId="0" fontId="5" fillId="58" borderId="50" xfId="796" applyFont="1" applyFill="1" applyBorder="1" applyAlignment="1" applyProtection="1">
      <alignment horizontal="center" vertical="center"/>
      <protection/>
    </xf>
    <xf numFmtId="0" fontId="0" fillId="58" borderId="47" xfId="0" applyFont="1" applyFill="1" applyBorder="1" applyAlignment="1" applyProtection="1">
      <alignment vertical="center"/>
      <protection/>
    </xf>
    <xf numFmtId="0" fontId="3" fillId="2" borderId="30" xfId="0" applyFont="1" applyBorder="1" applyAlignment="1" applyProtection="1">
      <alignment horizontal="center" vertical="center"/>
      <protection/>
    </xf>
    <xf numFmtId="49" fontId="0" fillId="2" borderId="51" xfId="0" applyNumberFormat="1" applyFill="1" applyBorder="1" applyAlignment="1" applyProtection="1">
      <alignment horizontal="left" vertical="center" indent="1"/>
      <protection/>
    </xf>
    <xf numFmtId="0" fontId="0" fillId="58" borderId="52" xfId="0" applyFont="1" applyFill="1" applyBorder="1" applyAlignment="1" applyProtection="1">
      <alignment vertical="center"/>
      <protection/>
    </xf>
    <xf numFmtId="0" fontId="0" fillId="58" borderId="51" xfId="0" applyFill="1" applyBorder="1" applyAlignment="1" applyProtection="1">
      <alignment horizontal="left" vertical="center" indent="1"/>
      <protection/>
    </xf>
    <xf numFmtId="0" fontId="0" fillId="58" borderId="52" xfId="0" applyFont="1" applyFill="1" applyBorder="1" applyAlignment="1" applyProtection="1">
      <alignment vertical="center"/>
      <protection/>
    </xf>
    <xf numFmtId="49" fontId="0" fillId="61" borderId="2" xfId="0" applyNumberFormat="1" applyFill="1" applyBorder="1" applyAlignment="1" applyProtection="1">
      <alignment horizontal="left" vertical="center" indent="1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61" borderId="2" xfId="0" applyFont="1" applyFill="1" applyBorder="1" applyAlignment="1" applyProtection="1">
      <alignment horizontal="left" vertical="center" inden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9" fontId="0" fillId="0" borderId="2" xfId="774" applyFont="1" applyFill="1" applyBorder="1" applyAlignment="1" applyProtection="1">
      <alignment horizontal="right" vertical="center"/>
      <protection/>
    </xf>
    <xf numFmtId="0" fontId="0" fillId="2" borderId="37" xfId="0" applyFont="1" applyFill="1" applyBorder="1" applyAlignment="1" applyProtection="1">
      <alignment horizontal="left" vertical="center"/>
      <protection/>
    </xf>
    <xf numFmtId="0" fontId="0" fillId="2" borderId="30" xfId="0" applyBorder="1" applyAlignment="1" applyProtection="1">
      <alignment horizontal="left" vertical="center" indent="1"/>
      <protection/>
    </xf>
    <xf numFmtId="49" fontId="0" fillId="2" borderId="30" xfId="0" applyNumberFormat="1" applyBorder="1" applyAlignment="1" applyProtection="1">
      <alignment horizontal="left" vertical="center" indent="1"/>
      <protection/>
    </xf>
    <xf numFmtId="0" fontId="0" fillId="58" borderId="37" xfId="0" applyFill="1" applyBorder="1" applyAlignment="1" applyProtection="1">
      <alignment horizontal="left" vertical="center" indent="1"/>
      <protection/>
    </xf>
    <xf numFmtId="0" fontId="0" fillId="58" borderId="34" xfId="0" applyFont="1" applyFill="1" applyBorder="1" applyAlignment="1" applyProtection="1">
      <alignment vertical="center"/>
      <protection/>
    </xf>
    <xf numFmtId="49" fontId="0" fillId="61" borderId="7" xfId="0" applyNumberFormat="1" applyFill="1" applyBorder="1" applyAlignment="1" applyProtection="1">
      <alignment horizontal="left" vertical="center" indent="1"/>
      <protection/>
    </xf>
    <xf numFmtId="49" fontId="0" fillId="61" borderId="6" xfId="0" applyNumberFormat="1" applyFill="1" applyBorder="1" applyAlignment="1" applyProtection="1">
      <alignment horizontal="left" vertical="center" indent="1"/>
      <protection/>
    </xf>
    <xf numFmtId="49" fontId="0" fillId="61" borderId="22" xfId="0" applyNumberFormat="1" applyFill="1" applyBorder="1" applyAlignment="1" applyProtection="1">
      <alignment horizontal="left" vertical="center" indent="1"/>
      <protection/>
    </xf>
    <xf numFmtId="49" fontId="0" fillId="61" borderId="40" xfId="0" applyNumberFormat="1" applyFill="1" applyBorder="1" applyAlignment="1" applyProtection="1">
      <alignment horizontal="left" vertical="center" indent="1"/>
      <protection/>
    </xf>
    <xf numFmtId="0" fontId="2" fillId="37" borderId="7" xfId="242" applyProtection="1">
      <alignment horizontal="left" vertical="center" indent="1"/>
      <protection/>
    </xf>
    <xf numFmtId="0" fontId="2" fillId="37" borderId="38" xfId="0" applyFont="1" applyFill="1" applyBorder="1" applyAlignment="1" applyProtection="1">
      <alignment horizontal="left" vertical="center"/>
      <protection/>
    </xf>
    <xf numFmtId="0" fontId="2" fillId="37" borderId="6" xfId="0" applyFont="1" applyFill="1" applyBorder="1" applyAlignment="1" applyProtection="1">
      <alignment horizontal="left" vertical="center"/>
      <protection/>
    </xf>
    <xf numFmtId="3" fontId="0" fillId="0" borderId="2" xfId="232" applyBorder="1" applyProtection="1">
      <alignment horizontal="right" vertical="center"/>
      <protection/>
    </xf>
    <xf numFmtId="3" fontId="0" fillId="58" borderId="2" xfId="1054" applyBorder="1" applyProtection="1">
      <alignment horizontal="right" vertical="center"/>
      <protection/>
    </xf>
    <xf numFmtId="0" fontId="0" fillId="2" borderId="0" xfId="0" applyAlignment="1" applyProtection="1">
      <alignment horizontal="left" vertical="center"/>
      <protection/>
    </xf>
    <xf numFmtId="0" fontId="5" fillId="58" borderId="40" xfId="796" applyFont="1" applyFill="1" applyBorder="1" applyAlignment="1" applyProtection="1">
      <alignment horizontal="center" vertical="center"/>
      <protection/>
    </xf>
    <xf numFmtId="0" fontId="5" fillId="58" borderId="53" xfId="796" applyFont="1" applyFill="1" applyBorder="1" applyAlignment="1" applyProtection="1">
      <alignment horizontal="center" vertical="center"/>
      <protection/>
    </xf>
    <xf numFmtId="49" fontId="0" fillId="61" borderId="39" xfId="0" applyNumberFormat="1" applyFill="1" applyBorder="1" applyAlignment="1" applyProtection="1">
      <alignment horizontal="left" vertical="center" indent="1"/>
      <protection/>
    </xf>
    <xf numFmtId="0" fontId="2" fillId="37" borderId="7" xfId="242" applyBorder="1" applyProtection="1">
      <alignment horizontal="left" vertical="center" indent="1"/>
      <protection/>
    </xf>
    <xf numFmtId="0" fontId="0" fillId="2" borderId="38" xfId="0" applyBorder="1" applyAlignment="1" applyProtection="1">
      <alignment horizontal="left" vertical="center" indent="1"/>
      <protection/>
    </xf>
    <xf numFmtId="49" fontId="0" fillId="0" borderId="35" xfId="0" applyNumberFormat="1" applyFill="1" applyBorder="1" applyAlignment="1" applyProtection="1">
      <alignment horizontal="left" vertical="center" indent="1"/>
      <protection/>
    </xf>
    <xf numFmtId="0" fontId="0" fillId="60" borderId="38" xfId="0" applyFont="1" applyFill="1" applyBorder="1" applyAlignment="1" applyProtection="1">
      <alignment horizontal="left" vertical="center" indent="1"/>
      <protection/>
    </xf>
    <xf numFmtId="3" fontId="0" fillId="2" borderId="38" xfId="0" applyNumberFormat="1" applyFont="1" applyBorder="1" applyAlignment="1" applyProtection="1">
      <alignment horizontal="right" vertical="center"/>
      <protection/>
    </xf>
    <xf numFmtId="3" fontId="0" fillId="2" borderId="6" xfId="0" applyNumberFormat="1" applyFont="1" applyBorder="1" applyAlignment="1" applyProtection="1">
      <alignment horizontal="right" vertical="center"/>
      <protection/>
    </xf>
    <xf numFmtId="3" fontId="0" fillId="2" borderId="37" xfId="0" applyNumberFormat="1" applyFont="1" applyBorder="1" applyAlignment="1" applyProtection="1">
      <alignment horizontal="right" vertical="center"/>
      <protection/>
    </xf>
    <xf numFmtId="3" fontId="0" fillId="2" borderId="34" xfId="0" applyNumberFormat="1" applyFont="1" applyBorder="1" applyAlignment="1" applyProtection="1">
      <alignment horizontal="right" vertical="center"/>
      <protection/>
    </xf>
    <xf numFmtId="0" fontId="0" fillId="62" borderId="2" xfId="0" applyFont="1" applyFill="1" applyBorder="1" applyAlignment="1" applyProtection="1">
      <alignment vertical="center"/>
      <protection/>
    </xf>
    <xf numFmtId="0" fontId="3" fillId="2" borderId="37" xfId="0" applyFont="1" applyBorder="1" applyAlignment="1" applyProtection="1">
      <alignment horizontal="center" vertical="center"/>
      <protection/>
    </xf>
    <xf numFmtId="0" fontId="0" fillId="2" borderId="2" xfId="0" applyFont="1" applyBorder="1" applyAlignment="1" applyProtection="1">
      <alignment horizontal="center" vertical="center"/>
      <protection/>
    </xf>
    <xf numFmtId="0" fontId="0" fillId="58" borderId="44" xfId="0" applyFont="1" applyFill="1" applyBorder="1" applyAlignment="1" applyProtection="1">
      <alignment horizontal="center" vertical="center"/>
      <protection/>
    </xf>
    <xf numFmtId="0" fontId="3" fillId="2" borderId="16" xfId="0" applyFont="1" applyBorder="1" applyAlignment="1" applyProtection="1">
      <alignment horizontal="center" vertical="center" wrapText="1"/>
      <protection/>
    </xf>
    <xf numFmtId="0" fontId="3" fillId="58" borderId="0" xfId="0" applyFont="1" applyFill="1" applyBorder="1" applyAlignment="1" applyProtection="1">
      <alignment horizontal="center" vertical="center" wrapText="1"/>
      <protection/>
    </xf>
    <xf numFmtId="0" fontId="3" fillId="58" borderId="30" xfId="0" applyFont="1" applyFill="1" applyBorder="1" applyAlignment="1" applyProtection="1">
      <alignment horizontal="center" vertical="center" wrapText="1"/>
      <protection/>
    </xf>
    <xf numFmtId="0" fontId="3" fillId="2" borderId="35" xfId="0" applyFont="1" applyBorder="1" applyAlignment="1" applyProtection="1">
      <alignment vertical="center"/>
      <protection/>
    </xf>
    <xf numFmtId="0" fontId="3" fillId="2" borderId="30" xfId="0" applyFont="1" applyBorder="1" applyAlignment="1" applyProtection="1">
      <alignment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0" fillId="2" borderId="16" xfId="0" applyFont="1" applyBorder="1" applyAlignment="1" applyProtection="1">
      <alignment/>
      <protection/>
    </xf>
    <xf numFmtId="0" fontId="0" fillId="2" borderId="37" xfId="0" applyFont="1" applyBorder="1" applyAlignment="1" applyProtection="1">
      <alignment/>
      <protection/>
    </xf>
    <xf numFmtId="0" fontId="2" fillId="37" borderId="7" xfId="242" applyFill="1" applyProtection="1">
      <alignment horizontal="left" vertical="center" indent="1"/>
      <protection/>
    </xf>
    <xf numFmtId="0" fontId="2" fillId="37" borderId="38" xfId="359" applyFill="1" applyBorder="1" applyAlignment="1" applyProtection="1">
      <alignment vertical="center"/>
      <protection/>
    </xf>
    <xf numFmtId="0" fontId="2" fillId="37" borderId="6" xfId="359" applyFill="1" applyBorder="1" applyAlignment="1" applyProtection="1">
      <alignment vertical="center"/>
      <protection/>
    </xf>
    <xf numFmtId="49" fontId="3" fillId="61" borderId="7" xfId="0" applyNumberFormat="1" applyFont="1" applyFill="1" applyBorder="1" applyAlignment="1" applyProtection="1">
      <alignment horizontal="center" vertical="center"/>
      <protection/>
    </xf>
    <xf numFmtId="49" fontId="3" fillId="61" borderId="54" xfId="0" applyNumberFormat="1" applyFont="1" applyFill="1" applyBorder="1" applyAlignment="1" applyProtection="1">
      <alignment horizontal="center" vertical="center"/>
      <protection/>
    </xf>
    <xf numFmtId="49" fontId="3" fillId="61" borderId="22" xfId="0" applyNumberFormat="1" applyFont="1" applyFill="1" applyBorder="1" applyAlignment="1" applyProtection="1">
      <alignment horizontal="center" vertical="center"/>
      <protection/>
    </xf>
    <xf numFmtId="0" fontId="0" fillId="61" borderId="54" xfId="0" applyFont="1" applyFill="1" applyBorder="1" applyAlignment="1" applyProtection="1">
      <alignment vertical="center"/>
      <protection/>
    </xf>
    <xf numFmtId="0" fontId="0" fillId="61" borderId="55" xfId="0" applyFont="1" applyFill="1" applyBorder="1" applyAlignment="1" applyProtection="1">
      <alignment vertical="center"/>
      <protection/>
    </xf>
    <xf numFmtId="0" fontId="0" fillId="61" borderId="16" xfId="0" applyFont="1" applyFill="1" applyBorder="1" applyAlignment="1" applyProtection="1">
      <alignment vertical="center"/>
      <protection/>
    </xf>
    <xf numFmtId="0" fontId="0" fillId="61" borderId="35" xfId="0" applyFont="1" applyFill="1" applyBorder="1" applyAlignment="1" applyProtection="1">
      <alignment vertical="center"/>
      <protection/>
    </xf>
    <xf numFmtId="0" fontId="0" fillId="61" borderId="37" xfId="0" applyFont="1" applyFill="1" applyBorder="1" applyAlignment="1" applyProtection="1">
      <alignment vertical="center"/>
      <protection/>
    </xf>
    <xf numFmtId="0" fontId="0" fillId="61" borderId="34" xfId="0" applyFont="1" applyFill="1" applyBorder="1" applyAlignment="1" applyProtection="1">
      <alignment vertical="center"/>
      <protection/>
    </xf>
    <xf numFmtId="49" fontId="3" fillId="61" borderId="38" xfId="0" applyNumberFormat="1" applyFont="1" applyFill="1" applyBorder="1" applyAlignment="1" applyProtection="1">
      <alignment vertical="center"/>
      <protection/>
    </xf>
    <xf numFmtId="49" fontId="3" fillId="61" borderId="6" xfId="0" applyNumberFormat="1" applyFont="1" applyFill="1" applyBorder="1" applyAlignment="1" applyProtection="1">
      <alignment vertical="center"/>
      <protection/>
    </xf>
    <xf numFmtId="0" fontId="0" fillId="2" borderId="16" xfId="0" applyFont="1" applyBorder="1" applyAlignment="1" applyProtection="1">
      <alignment horizontal="left" vertical="center"/>
      <protection/>
    </xf>
    <xf numFmtId="0" fontId="0" fillId="2" borderId="54" xfId="0" applyFont="1" applyBorder="1" applyAlignment="1" applyProtection="1">
      <alignment horizontal="left" vertical="center" indent="1"/>
      <protection/>
    </xf>
    <xf numFmtId="49" fontId="3" fillId="61" borderId="7" xfId="0" applyNumberFormat="1" applyFont="1" applyFill="1" applyBorder="1" applyAlignment="1" applyProtection="1">
      <alignment horizontal="left" vertical="center" indent="1"/>
      <protection/>
    </xf>
    <xf numFmtId="0" fontId="0" fillId="2" borderId="2" xfId="0" applyBorder="1" applyAlignment="1" applyProtection="1">
      <alignment horizontal="left" vertical="center" indent="1"/>
      <protection/>
    </xf>
    <xf numFmtId="0" fontId="0" fillId="2" borderId="7" xfId="0" applyNumberFormat="1" applyFont="1" applyBorder="1" applyAlignment="1" applyProtection="1">
      <alignment horizontal="left" vertical="center" indent="1"/>
      <protection/>
    </xf>
    <xf numFmtId="49" fontId="3" fillId="61" borderId="2" xfId="0" applyNumberFormat="1" applyFont="1" applyFill="1" applyBorder="1" applyAlignment="1" applyProtection="1">
      <alignment horizontal="left" vertical="center" indent="1"/>
      <protection/>
    </xf>
    <xf numFmtId="0" fontId="0" fillId="2" borderId="37" xfId="0" applyBorder="1" applyAlignment="1" applyProtection="1">
      <alignment horizontal="left" vertical="center" indent="1"/>
      <protection/>
    </xf>
    <xf numFmtId="0" fontId="0" fillId="2" borderId="38" xfId="0" applyFont="1" applyBorder="1" applyAlignment="1" applyProtection="1">
      <alignment horizontal="left" vertical="center" indent="1"/>
      <protection/>
    </xf>
    <xf numFmtId="0" fontId="0" fillId="2" borderId="7" xfId="0" applyFont="1" applyBorder="1" applyAlignment="1" applyProtection="1">
      <alignment horizontal="left" vertical="center" indent="1"/>
      <protection/>
    </xf>
    <xf numFmtId="0" fontId="0" fillId="2" borderId="7" xfId="0" applyBorder="1" applyAlignment="1" applyProtection="1">
      <alignment horizontal="left" vertical="center" indent="1"/>
      <protection/>
    </xf>
    <xf numFmtId="0" fontId="0" fillId="2" borderId="37" xfId="0" applyFont="1" applyBorder="1" applyAlignment="1" applyProtection="1">
      <alignment horizontal="left" vertical="center" indent="1"/>
      <protection/>
    </xf>
    <xf numFmtId="0" fontId="0" fillId="2" borderId="0" xfId="0" applyFont="1" applyBorder="1" applyAlignment="1" applyProtection="1">
      <alignment horizontal="left" vertical="center" indent="1"/>
      <protection/>
    </xf>
    <xf numFmtId="0" fontId="0" fillId="2" borderId="7" xfId="0" applyFont="1" applyBorder="1" applyAlignment="1" applyProtection="1">
      <alignment horizontal="left" vertical="center" indent="1"/>
      <protection/>
    </xf>
    <xf numFmtId="3" fontId="0" fillId="2" borderId="7" xfId="0" applyNumberFormat="1" applyBorder="1" applyAlignment="1" applyProtection="1">
      <alignment horizontal="left" vertical="center" indent="1"/>
      <protection/>
    </xf>
    <xf numFmtId="3" fontId="0" fillId="2" borderId="7" xfId="0" applyNumberFormat="1" applyFont="1" applyBorder="1" applyAlignment="1" applyProtection="1">
      <alignment horizontal="left" vertical="center" indent="1"/>
      <protection/>
    </xf>
    <xf numFmtId="3" fontId="0" fillId="2" borderId="30" xfId="0" applyNumberFormat="1" applyFont="1" applyBorder="1" applyAlignment="1" applyProtection="1">
      <alignment horizontal="left" vertical="center" indent="1"/>
      <protection/>
    </xf>
    <xf numFmtId="3" fontId="0" fillId="2" borderId="7" xfId="0" applyNumberFormat="1" applyFont="1" applyBorder="1" applyAlignment="1" applyProtection="1">
      <alignment horizontal="left" vertical="center" indent="1"/>
      <protection/>
    </xf>
    <xf numFmtId="3" fontId="0" fillId="2" borderId="30" xfId="0" applyNumberFormat="1" applyFont="1" applyBorder="1" applyAlignment="1" applyProtection="1">
      <alignment horizontal="left" vertical="center" indent="1"/>
      <protection/>
    </xf>
    <xf numFmtId="0" fontId="4" fillId="2" borderId="30" xfId="354" applyFill="1" applyBorder="1" applyAlignment="1">
      <alignment/>
    </xf>
    <xf numFmtId="0" fontId="4" fillId="2" borderId="30" xfId="354" applyFill="1" applyBorder="1" applyAlignment="1" applyProtection="1">
      <alignment/>
      <protection/>
    </xf>
    <xf numFmtId="0" fontId="4" fillId="2" borderId="30" xfId="354" applyFill="1" applyBorder="1" applyAlignment="1" applyProtection="1">
      <alignment horizontal="center"/>
      <protection/>
    </xf>
    <xf numFmtId="0" fontId="3" fillId="2" borderId="34" xfId="0" applyFont="1" applyBorder="1" applyAlignment="1" applyProtection="1">
      <alignment vertical="center" wrapText="1"/>
      <protection/>
    </xf>
    <xf numFmtId="176" fontId="0" fillId="58" borderId="44" xfId="0" applyNumberFormat="1" applyFont="1" applyFill="1" applyBorder="1" applyAlignment="1" applyProtection="1">
      <alignment horizontal="right" vertical="center" indent="1"/>
      <protection/>
    </xf>
    <xf numFmtId="176" fontId="0" fillId="58" borderId="42" xfId="0" applyNumberFormat="1" applyFont="1" applyFill="1" applyBorder="1" applyAlignment="1" applyProtection="1">
      <alignment horizontal="right" vertical="center" indent="1"/>
      <protection/>
    </xf>
    <xf numFmtId="176" fontId="0" fillId="58" borderId="46" xfId="0" applyNumberFormat="1" applyFont="1" applyFill="1" applyBorder="1" applyAlignment="1" applyProtection="1">
      <alignment horizontal="right" vertical="center" indent="1"/>
      <protection/>
    </xf>
    <xf numFmtId="49" fontId="0" fillId="2" borderId="44" xfId="0" applyNumberFormat="1" applyFill="1" applyBorder="1" applyAlignment="1" applyProtection="1">
      <alignment horizontal="right" vertical="center" indent="1"/>
      <protection/>
    </xf>
    <xf numFmtId="49" fontId="0" fillId="2" borderId="41" xfId="0" applyNumberFormat="1" applyFill="1" applyBorder="1" applyAlignment="1" applyProtection="1">
      <alignment horizontal="left" vertical="center" indent="1"/>
      <protection/>
    </xf>
    <xf numFmtId="49" fontId="0" fillId="2" borderId="45" xfId="0" applyNumberFormat="1" applyFill="1" applyBorder="1" applyAlignment="1" applyProtection="1">
      <alignment horizontal="left" vertical="center" indent="1"/>
      <protection/>
    </xf>
    <xf numFmtId="49" fontId="0" fillId="2" borderId="46" xfId="0" applyNumberFormat="1" applyFill="1" applyBorder="1" applyAlignment="1" applyProtection="1">
      <alignment horizontal="right" vertical="center" indent="1"/>
      <protection/>
    </xf>
    <xf numFmtId="0" fontId="0" fillId="2" borderId="54" xfId="0" applyBorder="1" applyAlignment="1" applyProtection="1">
      <alignment/>
      <protection/>
    </xf>
    <xf numFmtId="0" fontId="4" fillId="2" borderId="36" xfId="354" applyFont="1" applyFill="1" applyBorder="1" applyAlignment="1" applyProtection="1">
      <alignment/>
      <protection/>
    </xf>
    <xf numFmtId="0" fontId="0" fillId="2" borderId="36" xfId="0" applyBorder="1" applyAlignment="1" applyProtection="1">
      <alignment/>
      <protection/>
    </xf>
    <xf numFmtId="0" fontId="0" fillId="2" borderId="55" xfId="0" applyBorder="1" applyAlignment="1" applyProtection="1">
      <alignment/>
      <protection/>
    </xf>
    <xf numFmtId="49" fontId="3" fillId="61" borderId="38" xfId="0" applyNumberFormat="1" applyFont="1" applyFill="1" applyBorder="1" applyAlignment="1" applyProtection="1">
      <alignment horizontal="left" vertical="center"/>
      <protection/>
    </xf>
    <xf numFmtId="49" fontId="0" fillId="2" borderId="56" xfId="0" applyNumberFormat="1" applyFill="1" applyBorder="1" applyAlignment="1" applyProtection="1">
      <alignment horizontal="left" vertical="center" indent="1"/>
      <protection/>
    </xf>
    <xf numFmtId="49" fontId="0" fillId="2" borderId="47" xfId="0" applyNumberFormat="1" applyFill="1" applyBorder="1" applyAlignment="1" applyProtection="1">
      <alignment horizontal="left" vertical="center" indent="2"/>
      <protection/>
    </xf>
    <xf numFmtId="49" fontId="0" fillId="2" borderId="47" xfId="0" applyNumberFormat="1" applyBorder="1" applyAlignment="1" applyProtection="1">
      <alignment horizontal="left" vertical="center" indent="2"/>
      <protection/>
    </xf>
    <xf numFmtId="49" fontId="0" fillId="2" borderId="47" xfId="0" applyNumberFormat="1" applyFill="1" applyBorder="1" applyAlignment="1" applyProtection="1">
      <alignment horizontal="left" vertical="center" indent="1"/>
      <protection/>
    </xf>
    <xf numFmtId="49" fontId="0" fillId="2" borderId="57" xfId="0" applyNumberFormat="1" applyBorder="1" applyAlignment="1" applyProtection="1">
      <alignment horizontal="left" vertical="center" indent="2"/>
      <protection/>
    </xf>
    <xf numFmtId="0" fontId="0" fillId="58" borderId="56" xfId="0" applyFill="1" applyBorder="1" applyAlignment="1" applyProtection="1">
      <alignment horizontal="left" vertical="center" indent="1"/>
      <protection/>
    </xf>
    <xf numFmtId="0" fontId="0" fillId="58" borderId="47" xfId="0" applyFill="1" applyBorder="1" applyAlignment="1" applyProtection="1">
      <alignment horizontal="left" vertical="center" indent="1"/>
      <protection/>
    </xf>
    <xf numFmtId="0" fontId="0" fillId="58" borderId="47" xfId="0" applyFill="1" applyBorder="1" applyAlignment="1" applyProtection="1">
      <alignment horizontal="left" vertical="center" indent="2"/>
      <protection/>
    </xf>
    <xf numFmtId="0" fontId="0" fillId="0" borderId="47" xfId="0" applyFont="1" applyFill="1" applyBorder="1" applyAlignment="1" applyProtection="1">
      <alignment horizontal="left" vertical="center" indent="1"/>
      <protection/>
    </xf>
    <xf numFmtId="0" fontId="0" fillId="58" borderId="58" xfId="0" applyFill="1" applyBorder="1" applyAlignment="1" applyProtection="1">
      <alignment horizontal="left" vertical="center" indent="1"/>
      <protection/>
    </xf>
    <xf numFmtId="0" fontId="0" fillId="0" borderId="47" xfId="0" applyFill="1" applyBorder="1" applyAlignment="1" applyProtection="1">
      <alignment horizontal="left" vertical="center" indent="2"/>
      <protection/>
    </xf>
    <xf numFmtId="0" fontId="0" fillId="58" borderId="57" xfId="0" applyFill="1" applyBorder="1" applyAlignment="1" applyProtection="1">
      <alignment horizontal="left" vertical="center" indent="2"/>
      <protection/>
    </xf>
    <xf numFmtId="0" fontId="0" fillId="0" borderId="57" xfId="0" applyFill="1" applyBorder="1" applyAlignment="1" applyProtection="1">
      <alignment horizontal="left" vertical="center" indent="1"/>
      <protection/>
    </xf>
    <xf numFmtId="0" fontId="0" fillId="0" borderId="47" xfId="0" applyFill="1" applyBorder="1" applyAlignment="1" applyProtection="1">
      <alignment horizontal="left" vertical="center" indent="1"/>
      <protection/>
    </xf>
    <xf numFmtId="0" fontId="0" fillId="58" borderId="57" xfId="0" applyFill="1" applyBorder="1" applyAlignment="1" applyProtection="1">
      <alignment horizontal="left" vertical="center" indent="1"/>
      <protection/>
    </xf>
    <xf numFmtId="0" fontId="0" fillId="58" borderId="30" xfId="0" applyFill="1" applyBorder="1" applyAlignment="1" applyProtection="1">
      <alignment horizontal="left" vertical="center" indent="1"/>
      <protection/>
    </xf>
    <xf numFmtId="0" fontId="0" fillId="58" borderId="42" xfId="0" applyFill="1" applyBorder="1" applyAlignment="1" applyProtection="1">
      <alignment horizontal="left" vertical="center" indent="1"/>
      <protection/>
    </xf>
    <xf numFmtId="0" fontId="0" fillId="58" borderId="44" xfId="0" applyFill="1" applyBorder="1" applyAlignment="1" applyProtection="1">
      <alignment horizontal="left" vertical="center" indent="1"/>
      <protection/>
    </xf>
    <xf numFmtId="0" fontId="0" fillId="58" borderId="46" xfId="0" applyFill="1" applyBorder="1" applyAlignment="1" applyProtection="1">
      <alignment horizontal="left" vertical="center" indent="1"/>
      <protection/>
    </xf>
    <xf numFmtId="0" fontId="0" fillId="58" borderId="42" xfId="0" applyFill="1" applyBorder="1" applyAlignment="1" applyProtection="1">
      <alignment horizontal="center" vertical="center"/>
      <protection/>
    </xf>
    <xf numFmtId="0" fontId="0" fillId="58" borderId="44" xfId="0" applyFill="1" applyBorder="1" applyAlignment="1" applyProtection="1">
      <alignment horizontal="center" vertical="center"/>
      <protection/>
    </xf>
    <xf numFmtId="0" fontId="0" fillId="58" borderId="46" xfId="0" applyFill="1" applyBorder="1" applyAlignment="1" applyProtection="1">
      <alignment horizontal="center" vertical="center"/>
      <protection/>
    </xf>
    <xf numFmtId="3" fontId="0" fillId="58" borderId="48" xfId="507" applyNumberFormat="1" applyFont="1" applyFill="1" applyBorder="1" applyAlignment="1" applyProtection="1">
      <alignment horizontal="right" vertical="center"/>
      <protection/>
    </xf>
    <xf numFmtId="3" fontId="0" fillId="58" borderId="49" xfId="507" applyNumberFormat="1" applyFont="1" applyFill="1" applyBorder="1" applyAlignment="1" applyProtection="1">
      <alignment horizontal="right" vertical="center"/>
      <protection/>
    </xf>
    <xf numFmtId="3" fontId="0" fillId="58" borderId="49" xfId="0" applyNumberFormat="1" applyFont="1" applyFill="1" applyBorder="1" applyAlignment="1" applyProtection="1">
      <alignment horizontal="right" vertical="center"/>
      <protection/>
    </xf>
    <xf numFmtId="3" fontId="0" fillId="58" borderId="50" xfId="0" applyNumberFormat="1" applyFont="1" applyFill="1" applyBorder="1" applyAlignment="1" applyProtection="1">
      <alignment horizontal="right" vertical="center"/>
      <protection/>
    </xf>
    <xf numFmtId="0" fontId="0" fillId="61" borderId="54" xfId="0" applyFill="1" applyBorder="1" applyAlignment="1" applyProtection="1">
      <alignment/>
      <protection/>
    </xf>
    <xf numFmtId="0" fontId="0" fillId="61" borderId="55" xfId="0" applyFill="1" applyBorder="1" applyAlignment="1" applyProtection="1">
      <alignment/>
      <protection/>
    </xf>
    <xf numFmtId="0" fontId="0" fillId="61" borderId="37" xfId="0" applyFill="1" applyBorder="1" applyAlignment="1" applyProtection="1">
      <alignment/>
      <protection/>
    </xf>
    <xf numFmtId="0" fontId="0" fillId="61" borderId="34" xfId="0" applyFill="1" applyBorder="1" applyAlignment="1" applyProtection="1">
      <alignment/>
      <protection/>
    </xf>
    <xf numFmtId="49" fontId="3" fillId="61" borderId="54" xfId="0" applyNumberFormat="1" applyFont="1" applyFill="1" applyBorder="1" applyAlignment="1" applyProtection="1">
      <alignment horizontal="left" vertical="center"/>
      <protection/>
    </xf>
    <xf numFmtId="49" fontId="3" fillId="61" borderId="55" xfId="0" applyNumberFormat="1" applyFont="1" applyFill="1" applyBorder="1" applyAlignment="1" applyProtection="1">
      <alignment horizontal="left" vertical="center"/>
      <protection/>
    </xf>
    <xf numFmtId="49" fontId="3" fillId="61" borderId="37" xfId="0" applyNumberFormat="1" applyFont="1" applyFill="1" applyBorder="1" applyAlignment="1" applyProtection="1">
      <alignment horizontal="left" vertical="center"/>
      <protection/>
    </xf>
    <xf numFmtId="49" fontId="3" fillId="61" borderId="34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Border="1" applyAlignment="1" applyProtection="1">
      <alignment horizontal="center" vertical="center"/>
      <protection/>
    </xf>
    <xf numFmtId="195" fontId="0" fillId="6" borderId="7" xfId="0" applyNumberFormat="1" applyFont="1" applyFill="1" applyBorder="1" applyAlignment="1" applyProtection="1">
      <alignment horizontal="right" vertical="center"/>
      <protection/>
    </xf>
    <xf numFmtId="0" fontId="2" fillId="37" borderId="38" xfId="0" applyFont="1" applyFill="1" applyBorder="1" applyAlignment="1" applyProtection="1">
      <alignment/>
      <protection/>
    </xf>
    <xf numFmtId="0" fontId="2" fillId="37" borderId="6" xfId="0" applyFont="1" applyFill="1" applyBorder="1" applyAlignment="1" applyProtection="1">
      <alignment/>
      <protection/>
    </xf>
    <xf numFmtId="0" fontId="0" fillId="2" borderId="55" xfId="0" applyBorder="1" applyAlignment="1" applyProtection="1">
      <alignment horizontal="right" indent="1"/>
      <protection/>
    </xf>
    <xf numFmtId="0" fontId="0" fillId="2" borderId="36" xfId="0" applyBorder="1" applyAlignment="1" applyProtection="1">
      <alignment horizontal="center"/>
      <protection/>
    </xf>
    <xf numFmtId="0" fontId="3" fillId="61" borderId="54" xfId="0" applyNumberFormat="1" applyFont="1" applyFill="1" applyBorder="1" applyAlignment="1" applyProtection="1">
      <alignment vertical="center"/>
      <protection/>
    </xf>
    <xf numFmtId="0" fontId="3" fillId="61" borderId="55" xfId="0" applyNumberFormat="1" applyFont="1" applyFill="1" applyBorder="1" applyAlignment="1" applyProtection="1">
      <alignment horizontal="right" vertical="center"/>
      <protection/>
    </xf>
    <xf numFmtId="0" fontId="3" fillId="61" borderId="37" xfId="0" applyNumberFormat="1" applyFont="1" applyFill="1" applyBorder="1" applyAlignment="1" applyProtection="1">
      <alignment vertical="center"/>
      <protection/>
    </xf>
    <xf numFmtId="0" fontId="3" fillId="61" borderId="34" xfId="0" applyNumberFormat="1" applyFont="1" applyFill="1" applyBorder="1" applyAlignment="1" applyProtection="1">
      <alignment horizontal="right" vertical="center"/>
      <protection/>
    </xf>
    <xf numFmtId="0" fontId="3" fillId="2" borderId="0" xfId="0" applyFont="1" applyAlignment="1" applyProtection="1">
      <alignment vertical="center"/>
      <protection/>
    </xf>
    <xf numFmtId="175" fontId="0" fillId="2" borderId="0" xfId="0" applyNumberFormat="1" applyAlignment="1" applyProtection="1">
      <alignment horizontal="left" vertical="center"/>
      <protection/>
    </xf>
    <xf numFmtId="175" fontId="0" fillId="2" borderId="0" xfId="774" applyNumberFormat="1" applyFont="1" applyFill="1" applyBorder="1" applyAlignment="1" applyProtection="1">
      <alignment horizontal="left" vertical="center"/>
      <protection/>
    </xf>
    <xf numFmtId="0" fontId="0" fillId="2" borderId="38" xfId="0" applyFont="1" applyBorder="1" applyAlignment="1" applyProtection="1">
      <alignment horizontal="left" vertical="center" indent="1"/>
      <protection/>
    </xf>
    <xf numFmtId="0" fontId="0" fillId="60" borderId="38" xfId="0" applyFont="1" applyFill="1" applyBorder="1" applyAlignment="1" applyProtection="1">
      <alignment horizontal="left" vertical="center" indent="1"/>
      <protection/>
    </xf>
    <xf numFmtId="0" fontId="0" fillId="63" borderId="2" xfId="0" applyFont="1" applyFill="1" applyBorder="1" applyAlignment="1" applyProtection="1">
      <alignment horizontal="center" vertical="center"/>
      <protection/>
    </xf>
    <xf numFmtId="0" fontId="0" fillId="63" borderId="2" xfId="0" applyFont="1" applyFill="1" applyBorder="1" applyAlignment="1" applyProtection="1">
      <alignment horizontal="center" vertical="center" wrapText="1"/>
      <protection/>
    </xf>
    <xf numFmtId="192" fontId="0" fillId="63" borderId="2" xfId="0" applyNumberFormat="1" applyFont="1" applyFill="1" applyBorder="1" applyAlignment="1" applyProtection="1">
      <alignment horizontal="center" vertical="center"/>
      <protection/>
    </xf>
    <xf numFmtId="192" fontId="0" fillId="34" borderId="2" xfId="0" applyNumberFormat="1" applyFont="1" applyFill="1" applyBorder="1" applyAlignment="1" applyProtection="1">
      <alignment horizontal="center" vertical="center"/>
      <protection/>
    </xf>
    <xf numFmtId="0" fontId="0" fillId="34" borderId="2" xfId="0" applyFont="1" applyFill="1" applyBorder="1" applyAlignment="1" applyProtection="1">
      <alignment horizontal="center" vertical="center"/>
      <protection/>
    </xf>
    <xf numFmtId="193" fontId="0" fillId="34" borderId="2" xfId="507" applyNumberFormat="1" applyFont="1" applyFill="1" applyBorder="1" applyAlignment="1" applyProtection="1">
      <alignment horizontal="center" vertical="center"/>
      <protection/>
    </xf>
    <xf numFmtId="0" fontId="0" fillId="34" borderId="2" xfId="0" applyFont="1" applyFill="1" applyBorder="1" applyAlignment="1" applyProtection="1">
      <alignment horizontal="center" vertical="center" wrapText="1"/>
      <protection/>
    </xf>
    <xf numFmtId="0" fontId="106" fillId="34" borderId="2" xfId="406" applyFill="1" applyBorder="1" applyAlignment="1" applyProtection="1">
      <alignment horizontal="center" vertical="center" wrapText="1"/>
      <protection/>
    </xf>
    <xf numFmtId="0" fontId="0" fillId="34" borderId="2" xfId="0" applyFont="1" applyFill="1" applyBorder="1" applyAlignment="1" applyProtection="1">
      <alignment horizontal="left" vertical="center" indent="1"/>
      <protection/>
    </xf>
    <xf numFmtId="3" fontId="0" fillId="34" borderId="2" xfId="507" applyNumberFormat="1" applyFont="1" applyFill="1" applyBorder="1" applyAlignment="1" applyProtection="1">
      <alignment horizontal="right" vertical="center"/>
      <protection/>
    </xf>
    <xf numFmtId="0" fontId="5" fillId="34" borderId="2" xfId="0" applyFont="1" applyFill="1" applyBorder="1" applyAlignment="1" applyProtection="1">
      <alignment horizontal="center" vertical="center"/>
      <protection/>
    </xf>
    <xf numFmtId="0" fontId="0" fillId="34" borderId="2" xfId="313" applyFont="1" applyBorder="1" applyProtection="1">
      <alignment horizontal="left" vertical="center" indent="1"/>
      <protection/>
    </xf>
    <xf numFmtId="3" fontId="0" fillId="34" borderId="2" xfId="217" applyBorder="1" applyProtection="1">
      <alignment horizontal="right" vertical="center"/>
      <protection/>
    </xf>
    <xf numFmtId="0" fontId="5" fillId="34" borderId="2" xfId="786" applyBorder="1" applyProtection="1">
      <alignment horizontal="center" vertical="center"/>
      <protection/>
    </xf>
    <xf numFmtId="3" fontId="0" fillId="34" borderId="2" xfId="217" applyFont="1" applyBorder="1" applyProtection="1">
      <alignment horizontal="right" vertical="center"/>
      <protection/>
    </xf>
    <xf numFmtId="0" fontId="0" fillId="34" borderId="2" xfId="313" applyBorder="1" applyProtection="1">
      <alignment horizontal="left" vertical="center" indent="1"/>
      <protection/>
    </xf>
    <xf numFmtId="185" fontId="0" fillId="34" borderId="7" xfId="0" applyNumberFormat="1" applyFont="1" applyFill="1" applyBorder="1" applyAlignment="1" applyProtection="1">
      <alignment horizontal="right" vertical="center"/>
      <protection/>
    </xf>
    <xf numFmtId="181" fontId="0" fillId="34" borderId="7" xfId="0" applyNumberFormat="1" applyFont="1" applyFill="1" applyBorder="1" applyAlignment="1" applyProtection="1">
      <alignment horizontal="right" vertical="center"/>
      <protection/>
    </xf>
    <xf numFmtId="186" fontId="0" fillId="34" borderId="7" xfId="0" applyNumberFormat="1" applyFont="1" applyFill="1" applyBorder="1" applyAlignment="1" applyProtection="1">
      <alignment horizontal="right" vertical="center"/>
      <protection/>
    </xf>
    <xf numFmtId="188" fontId="0" fillId="34" borderId="7" xfId="0" applyNumberFormat="1" applyFont="1" applyFill="1" applyBorder="1" applyAlignment="1" applyProtection="1">
      <alignment horizontal="right" vertical="center"/>
      <protection/>
    </xf>
    <xf numFmtId="178" fontId="0" fillId="34" borderId="7" xfId="0" applyNumberFormat="1" applyFont="1" applyFill="1" applyBorder="1" applyAlignment="1" applyProtection="1">
      <alignment horizontal="right" vertical="center"/>
      <protection/>
    </xf>
    <xf numFmtId="183" fontId="0" fillId="34" borderId="7" xfId="0" applyNumberFormat="1" applyFont="1" applyFill="1" applyBorder="1" applyAlignment="1" applyProtection="1">
      <alignment horizontal="right" vertical="center"/>
      <protection/>
    </xf>
    <xf numFmtId="184" fontId="0" fillId="34" borderId="7" xfId="0" applyNumberFormat="1" applyFont="1" applyFill="1" applyBorder="1" applyAlignment="1" applyProtection="1">
      <alignment horizontal="right" vertical="center"/>
      <protection/>
    </xf>
    <xf numFmtId="179" fontId="0" fillId="34" borderId="7" xfId="0" applyNumberFormat="1" applyFont="1" applyFill="1" applyBorder="1" applyAlignment="1" applyProtection="1">
      <alignment horizontal="right" vertical="center"/>
      <protection/>
    </xf>
    <xf numFmtId="180" fontId="0" fillId="34" borderId="7" xfId="0" applyNumberFormat="1" applyFont="1" applyFill="1" applyBorder="1" applyAlignment="1" applyProtection="1">
      <alignment horizontal="right" vertical="center"/>
      <protection/>
    </xf>
    <xf numFmtId="177" fontId="0" fillId="34" borderId="7" xfId="0" applyNumberFormat="1" applyFont="1" applyFill="1" applyBorder="1" applyAlignment="1" applyProtection="1">
      <alignment horizontal="right" vertical="center"/>
      <protection/>
    </xf>
    <xf numFmtId="187" fontId="0" fillId="34" borderId="7" xfId="0" applyNumberFormat="1" applyFont="1" applyFill="1" applyBorder="1" applyAlignment="1" applyProtection="1">
      <alignment horizontal="right" vertical="center"/>
      <protection/>
    </xf>
    <xf numFmtId="182" fontId="0" fillId="34" borderId="2" xfId="0" applyNumberFormat="1" applyFont="1" applyFill="1" applyBorder="1" applyAlignment="1" applyProtection="1">
      <alignment horizontal="right" vertical="center"/>
      <protection/>
    </xf>
    <xf numFmtId="189" fontId="0" fillId="34" borderId="2" xfId="0" applyNumberFormat="1" applyFont="1" applyFill="1" applyBorder="1" applyAlignment="1" applyProtection="1">
      <alignment horizontal="right" vertical="center"/>
      <protection/>
    </xf>
    <xf numFmtId="190" fontId="0" fillId="34" borderId="2" xfId="0" applyNumberFormat="1" applyFont="1" applyFill="1" applyBorder="1" applyAlignment="1" applyProtection="1">
      <alignment horizontal="right" vertical="center"/>
      <protection/>
    </xf>
    <xf numFmtId="191" fontId="0" fillId="34" borderId="2" xfId="0" applyNumberFormat="1" applyFont="1" applyFill="1" applyBorder="1" applyAlignment="1" applyProtection="1">
      <alignment horizontal="right" vertical="center"/>
      <protection/>
    </xf>
    <xf numFmtId="0" fontId="0" fillId="60" borderId="7" xfId="0" applyFont="1" applyFill="1" applyBorder="1" applyAlignment="1" applyProtection="1">
      <alignment horizontal="left" vertical="center" indent="1"/>
      <protection/>
    </xf>
    <xf numFmtId="3" fontId="0" fillId="34" borderId="6" xfId="217" applyBorder="1" applyProtection="1">
      <alignment horizontal="right" vertical="center"/>
      <protection/>
    </xf>
    <xf numFmtId="3" fontId="0" fillId="34" borderId="6" xfId="217" applyFont="1" applyBorder="1" applyProtection="1">
      <alignment horizontal="right" vertical="center"/>
      <protection/>
    </xf>
    <xf numFmtId="0" fontId="0" fillId="2" borderId="0" xfId="0" applyAlignment="1" applyProtection="1">
      <alignment/>
      <protection/>
    </xf>
    <xf numFmtId="195" fontId="0" fillId="34" borderId="2" xfId="0" applyNumberFormat="1" applyFont="1" applyFill="1" applyBorder="1" applyAlignment="1" applyProtection="1">
      <alignment horizontal="right" vertical="center" indent="1"/>
      <protection/>
    </xf>
    <xf numFmtId="3" fontId="0" fillId="58" borderId="41" xfId="0" applyNumberFormat="1" applyFont="1" applyFill="1" applyBorder="1" applyAlignment="1" applyProtection="1">
      <alignment horizontal="right" vertical="center" indent="1"/>
      <protection/>
    </xf>
    <xf numFmtId="0" fontId="0" fillId="34" borderId="2" xfId="313" applyProtection="1">
      <alignment horizontal="left" vertical="center" indent="1"/>
      <protection/>
    </xf>
    <xf numFmtId="3" fontId="0" fillId="58" borderId="43" xfId="0" applyNumberFormat="1" applyFont="1" applyFill="1" applyBorder="1" applyAlignment="1" applyProtection="1">
      <alignment horizontal="right" vertical="center" indent="1"/>
      <protection/>
    </xf>
    <xf numFmtId="3" fontId="0" fillId="58" borderId="45" xfId="0" applyNumberFormat="1" applyFont="1" applyFill="1" applyBorder="1" applyAlignment="1" applyProtection="1">
      <alignment horizontal="right" vertical="center" indent="1"/>
      <protection/>
    </xf>
    <xf numFmtId="0" fontId="0" fillId="2" borderId="0" xfId="0" applyFont="1" applyAlignment="1" applyProtection="1">
      <alignment vertical="center"/>
      <protection/>
    </xf>
    <xf numFmtId="0" fontId="3" fillId="2" borderId="54" xfId="0" applyFont="1" applyBorder="1" applyAlignment="1" applyProtection="1">
      <alignment vertical="center"/>
      <protection/>
    </xf>
    <xf numFmtId="0" fontId="0" fillId="2" borderId="59" xfId="0" applyBorder="1" applyAlignment="1" applyProtection="1">
      <alignment vertical="center"/>
      <protection/>
    </xf>
    <xf numFmtId="0" fontId="0" fillId="2" borderId="59" xfId="0" applyBorder="1" applyAlignment="1" applyProtection="1">
      <alignment horizontal="left" vertical="center"/>
      <protection/>
    </xf>
    <xf numFmtId="0" fontId="0" fillId="2" borderId="59" xfId="0" applyBorder="1" applyAlignment="1" applyProtection="1">
      <alignment/>
      <protection/>
    </xf>
    <xf numFmtId="0" fontId="0" fillId="2" borderId="60" xfId="0" applyBorder="1" applyAlignment="1" applyProtection="1">
      <alignment/>
      <protection/>
    </xf>
    <xf numFmtId="0" fontId="119" fillId="64" borderId="61" xfId="0" applyFont="1" applyFill="1" applyBorder="1" applyAlignment="1" applyProtection="1">
      <alignment vertical="center"/>
      <protection/>
    </xf>
    <xf numFmtId="0" fontId="0" fillId="2" borderId="16" xfId="0" applyFont="1" applyBorder="1" applyAlignment="1" applyProtection="1">
      <alignment horizontal="left" vertical="center"/>
      <protection/>
    </xf>
    <xf numFmtId="0" fontId="0" fillId="34" borderId="2" xfId="313" applyFont="1" applyBorder="1" applyAlignment="1" applyProtection="1">
      <alignment horizontal="left" vertical="center"/>
      <protection/>
    </xf>
    <xf numFmtId="0" fontId="0" fillId="34" borderId="2" xfId="313" applyBorder="1" applyAlignment="1" applyProtection="1">
      <alignment horizontal="left" vertical="center"/>
      <protection/>
    </xf>
    <xf numFmtId="0" fontId="0" fillId="34" borderId="2" xfId="313" applyFont="1" applyBorder="1" applyAlignment="1" applyProtection="1">
      <alignment horizontal="left" vertical="center"/>
      <protection/>
    </xf>
    <xf numFmtId="0" fontId="0" fillId="60" borderId="7" xfId="0" applyFont="1" applyFill="1" applyBorder="1" applyAlignment="1" applyProtection="1">
      <alignment horizontal="left" vertical="center" wrapText="1" indent="1"/>
      <protection/>
    </xf>
    <xf numFmtId="0" fontId="0" fillId="60" borderId="38" xfId="0" applyFont="1" applyFill="1" applyBorder="1" applyAlignment="1" applyProtection="1">
      <alignment horizontal="left" vertical="center" wrapText="1" indent="1"/>
      <protection/>
    </xf>
    <xf numFmtId="0" fontId="0" fillId="60" borderId="6" xfId="0" applyFont="1" applyFill="1" applyBorder="1" applyAlignment="1" applyProtection="1">
      <alignment horizontal="left" vertical="center" wrapText="1" indent="1"/>
      <protection/>
    </xf>
    <xf numFmtId="0" fontId="0" fillId="60" borderId="7" xfId="0" applyFont="1" applyFill="1" applyBorder="1" applyAlignment="1" applyProtection="1">
      <alignment horizontal="left" vertical="center" indent="1"/>
      <protection/>
    </xf>
    <xf numFmtId="0" fontId="0" fillId="60" borderId="38" xfId="0" applyFont="1" applyFill="1" applyBorder="1" applyAlignment="1" applyProtection="1">
      <alignment horizontal="left" vertical="center" indent="1"/>
      <protection/>
    </xf>
    <xf numFmtId="0" fontId="0" fillId="60" borderId="6" xfId="0" applyFont="1" applyFill="1" applyBorder="1" applyAlignment="1" applyProtection="1">
      <alignment horizontal="left" vertical="center" indent="1"/>
      <protection/>
    </xf>
    <xf numFmtId="0" fontId="3" fillId="2" borderId="0" xfId="0" applyFont="1" applyBorder="1" applyAlignment="1" applyProtection="1">
      <alignment horizontal="center" vertical="center" wrapText="1"/>
      <protection/>
    </xf>
    <xf numFmtId="0" fontId="3" fillId="2" borderId="30" xfId="0" applyFont="1" applyBorder="1" applyAlignment="1" applyProtection="1">
      <alignment horizontal="center" vertical="center" wrapText="1"/>
      <protection/>
    </xf>
    <xf numFmtId="0" fontId="3" fillId="58" borderId="0" xfId="359" applyFont="1" applyFill="1" applyBorder="1" applyAlignment="1" applyProtection="1">
      <alignment horizontal="center" vertical="center" wrapText="1"/>
      <protection/>
    </xf>
    <xf numFmtId="0" fontId="3" fillId="58" borderId="30" xfId="359" applyFont="1" applyFill="1" applyBorder="1" applyAlignment="1" applyProtection="1">
      <alignment horizontal="center" vertical="center" wrapText="1"/>
      <protection/>
    </xf>
    <xf numFmtId="49" fontId="3" fillId="61" borderId="22" xfId="0" applyNumberFormat="1" applyFont="1" applyFill="1" applyBorder="1" applyAlignment="1" applyProtection="1">
      <alignment horizontal="left" vertical="center" wrapText="1"/>
      <protection/>
    </xf>
    <xf numFmtId="49" fontId="3" fillId="61" borderId="40" xfId="0" applyNumberFormat="1" applyFont="1" applyFill="1" applyBorder="1" applyAlignment="1" applyProtection="1">
      <alignment horizontal="left" vertical="center" wrapText="1"/>
      <protection/>
    </xf>
    <xf numFmtId="0" fontId="4" fillId="2" borderId="30" xfId="354" applyFont="1" applyFill="1" applyBorder="1" applyAlignment="1" applyProtection="1">
      <alignment horizontal="center" vertical="center"/>
      <protection/>
    </xf>
    <xf numFmtId="0" fontId="0" fillId="58" borderId="62" xfId="0" applyFill="1" applyBorder="1" applyAlignment="1" applyProtection="1">
      <alignment horizontal="left" vertical="center" wrapText="1" indent="2"/>
      <protection/>
    </xf>
    <xf numFmtId="0" fontId="0" fillId="58" borderId="63" xfId="0" applyFill="1" applyBorder="1" applyAlignment="1" applyProtection="1">
      <alignment horizontal="left" vertical="center" wrapText="1" indent="2"/>
      <protection/>
    </xf>
    <xf numFmtId="0" fontId="0" fillId="58" borderId="64" xfId="0" applyFill="1" applyBorder="1" applyAlignment="1" applyProtection="1">
      <alignment horizontal="left" vertical="center" wrapText="1" indent="2"/>
      <protection/>
    </xf>
    <xf numFmtId="0" fontId="0" fillId="58" borderId="51" xfId="0" applyFill="1" applyBorder="1" applyAlignment="1" applyProtection="1">
      <alignment horizontal="left" vertical="center" wrapText="1" indent="2"/>
      <protection/>
    </xf>
    <xf numFmtId="0" fontId="0" fillId="58" borderId="56" xfId="0" applyFill="1" applyBorder="1" applyAlignment="1" applyProtection="1">
      <alignment horizontal="left" vertical="center" wrapText="1" indent="2"/>
      <protection/>
    </xf>
    <xf numFmtId="0" fontId="0" fillId="58" borderId="52" xfId="0" applyFill="1" applyBorder="1" applyAlignment="1" applyProtection="1">
      <alignment horizontal="left" vertical="center" wrapText="1" indent="2"/>
      <protection/>
    </xf>
    <xf numFmtId="0" fontId="0" fillId="58" borderId="62" xfId="0" applyFill="1" applyBorder="1" applyAlignment="1" applyProtection="1">
      <alignment horizontal="left" vertical="center" wrapText="1" indent="1"/>
      <protection/>
    </xf>
    <xf numFmtId="0" fontId="0" fillId="58" borderId="63" xfId="0" applyFill="1" applyBorder="1" applyAlignment="1" applyProtection="1">
      <alignment horizontal="left" vertical="center" wrapText="1" indent="1"/>
      <protection/>
    </xf>
    <xf numFmtId="0" fontId="0" fillId="58" borderId="64" xfId="0" applyFill="1" applyBorder="1" applyAlignment="1" applyProtection="1">
      <alignment horizontal="left" vertical="center" wrapText="1" indent="1"/>
      <protection/>
    </xf>
    <xf numFmtId="0" fontId="0" fillId="58" borderId="51" xfId="0" applyFill="1" applyBorder="1" applyAlignment="1" applyProtection="1">
      <alignment horizontal="left" vertical="center" wrapText="1" indent="1"/>
      <protection/>
    </xf>
    <xf numFmtId="0" fontId="0" fillId="58" borderId="56" xfId="0" applyFill="1" applyBorder="1" applyAlignment="1" applyProtection="1">
      <alignment horizontal="left" vertical="center" wrapText="1" indent="1"/>
      <protection/>
    </xf>
    <xf numFmtId="0" fontId="0" fillId="58" borderId="52" xfId="0" applyFill="1" applyBorder="1" applyAlignment="1" applyProtection="1">
      <alignment horizontal="left" vertical="center" wrapText="1" indent="1"/>
      <protection/>
    </xf>
    <xf numFmtId="0" fontId="0" fillId="60" borderId="54" xfId="0" applyFont="1" applyFill="1" applyBorder="1" applyAlignment="1" applyProtection="1">
      <alignment horizontal="left" vertical="center" wrapText="1" indent="1"/>
      <protection/>
    </xf>
    <xf numFmtId="0" fontId="0" fillId="60" borderId="36" xfId="0" applyFont="1" applyFill="1" applyBorder="1" applyAlignment="1" applyProtection="1">
      <alignment horizontal="left" vertical="center" wrapText="1" indent="1"/>
      <protection/>
    </xf>
    <xf numFmtId="0" fontId="0" fillId="60" borderId="55" xfId="0" applyFont="1" applyFill="1" applyBorder="1" applyAlignment="1" applyProtection="1">
      <alignment horizontal="left" vertical="center" wrapText="1" indent="1"/>
      <protection/>
    </xf>
    <xf numFmtId="0" fontId="0" fillId="60" borderId="37" xfId="0" applyFont="1" applyFill="1" applyBorder="1" applyAlignment="1" applyProtection="1">
      <alignment horizontal="left" vertical="center" wrapText="1" indent="1"/>
      <protection/>
    </xf>
    <xf numFmtId="0" fontId="0" fillId="60" borderId="30" xfId="0" applyFont="1" applyFill="1" applyBorder="1" applyAlignment="1" applyProtection="1">
      <alignment horizontal="left" vertical="center" wrapText="1" indent="1"/>
      <protection/>
    </xf>
    <xf numFmtId="0" fontId="0" fillId="60" borderId="34" xfId="0" applyFont="1" applyFill="1" applyBorder="1" applyAlignment="1" applyProtection="1">
      <alignment horizontal="left" vertical="center" wrapText="1" indent="1"/>
      <protection/>
    </xf>
    <xf numFmtId="194" fontId="0" fillId="2" borderId="7" xfId="0" applyNumberFormat="1" applyFont="1" applyBorder="1" applyAlignment="1" applyProtection="1">
      <alignment horizontal="left" vertical="center" indent="1"/>
      <protection/>
    </xf>
    <xf numFmtId="194" fontId="0" fillId="2" borderId="6" xfId="0" applyNumberFormat="1" applyFont="1" applyBorder="1" applyAlignment="1" applyProtection="1">
      <alignment horizontal="left" vertical="center" indent="1"/>
      <protection/>
    </xf>
    <xf numFmtId="0" fontId="3" fillId="2" borderId="7" xfId="0" applyFont="1" applyBorder="1" applyAlignment="1" applyProtection="1">
      <alignment horizontal="center" vertical="center" wrapText="1"/>
      <protection/>
    </xf>
    <xf numFmtId="0" fontId="3" fillId="2" borderId="38" xfId="0" applyFont="1" applyBorder="1" applyAlignment="1" applyProtection="1">
      <alignment horizontal="center" vertical="center" wrapText="1"/>
      <protection/>
    </xf>
    <xf numFmtId="0" fontId="3" fillId="2" borderId="6" xfId="0" applyFont="1" applyBorder="1" applyAlignment="1" applyProtection="1">
      <alignment horizontal="center" vertical="center" wrapText="1"/>
      <protection/>
    </xf>
  </cellXfs>
  <cellStyles count="1055">
    <cellStyle name="Normal" xfId="0"/>
    <cellStyle name="&#10;386grabber=S" xfId="15"/>
    <cellStyle name="]&#13;&#10;Extension=conv.dll&#13;&#10;MS-DOS Tools Extentions=C:\DOS\MSTOOLS.DLL&#13;&#10;&#13;&#10;[Settings]&#13;&#10;UNDELETE.DLL=C:\DOS\MSTOOLS.DLL&#13;&#10;W" xfId="16"/>
    <cellStyle name="]&#13;&#10;Extension=conv.dll&#13;&#10;MS-DOS Tools Extentions=C:\DOS\MSTOOLS.DLL&#13;&#10;&#13;&#10;[Settings]&#13;&#10;UNDELETE.DLL=C:\DOS\MSTOOLS.DLL&#13;&#10;W 2" xfId="17"/>
    <cellStyle name="]&#13;&#10;Extension=conv.dll&#13;&#10;MS-DOS Tools Extentions=C:\DOS\MSTOOLS.DLL&#13;&#10;&#13;&#10;[Settings]&#13;&#10;UNDELETE.DLL=C:\DOS\MSTOOLS.DLL&#13;&#10;W 3" xfId="18"/>
    <cellStyle name="_Column1" xfId="19"/>
    <cellStyle name="_Column2" xfId="20"/>
    <cellStyle name="_Column3" xfId="21"/>
    <cellStyle name="_Column4" xfId="22"/>
    <cellStyle name="_Column4_IR Toolkit New" xfId="23"/>
    <cellStyle name="_Column5" xfId="24"/>
    <cellStyle name="_Column6" xfId="25"/>
    <cellStyle name="_Column7" xfId="26"/>
    <cellStyle name="_Column7_091030_Credit risk template_asset_quality" xfId="27"/>
    <cellStyle name="_Column7_2007 Group Reporting Template" xfId="28"/>
    <cellStyle name="_Column7_Accounting template" xfId="29"/>
    <cellStyle name="_Column7_IR Toolkit New" xfId="30"/>
    <cellStyle name="_DAILY_RAW" xfId="31"/>
    <cellStyle name="_Data" xfId="32"/>
    <cellStyle name="_Financial stress indicators" xfId="33"/>
    <cellStyle name="_Group_Risk_Report_History" xfId="34"/>
    <cellStyle name="_Header" xfId="35"/>
    <cellStyle name="_IR_Basis_31_03_2012" xfId="36"/>
    <cellStyle name="_Mappe3" xfId="37"/>
    <cellStyle name="_Row1" xfId="38"/>
    <cellStyle name="_Row2" xfId="39"/>
    <cellStyle name="_Row3" xfId="40"/>
    <cellStyle name="_Row4" xfId="41"/>
    <cellStyle name="_Row5" xfId="42"/>
    <cellStyle name="_Row6" xfId="43"/>
    <cellStyle name="_Row7" xfId="44"/>
    <cellStyle name="_Row7_091030_Credit risk template_asset_quality" xfId="45"/>
    <cellStyle name="_Row7_2007 Group Reporting Template" xfId="46"/>
    <cellStyle name="_Row7_Accounting template" xfId="47"/>
    <cellStyle name="_Row7_IR Toolkit New" xfId="48"/>
    <cellStyle name="_sovereign_cds_bondprices" xfId="49"/>
    <cellStyle name="_sovereign_cds_indexprices" xfId="50"/>
    <cellStyle name="_WP_vorlage_2011" xfId="51"/>
    <cellStyle name="=C:\WINNT35\SYSTEM32\COMMAND.COM" xfId="52"/>
    <cellStyle name="=D:\WINNT\SYSTEM32\COMMAND.COM" xfId="53"/>
    <cellStyle name="0,0x" xfId="54"/>
    <cellStyle name="20 % - Akzent1" xfId="55"/>
    <cellStyle name="20 % - Akzent2" xfId="56"/>
    <cellStyle name="20 % - Akzent3" xfId="57"/>
    <cellStyle name="20 % - Akzent4" xfId="58"/>
    <cellStyle name="20 % - Akzent5" xfId="59"/>
    <cellStyle name="20 % - Akzent6" xfId="60"/>
    <cellStyle name="20% - 1. jelölőszín" xfId="61"/>
    <cellStyle name="20% - 1. jelölőszín 2" xfId="62"/>
    <cellStyle name="20% - 1. jelölőszín_20130128_ITS on reporting_Annex I_CA" xfId="63"/>
    <cellStyle name="20% - 2. jelölőszín" xfId="64"/>
    <cellStyle name="20% - 2. jelölőszín 2" xfId="65"/>
    <cellStyle name="20% - 2. jelölőszín_20130128_ITS on reporting_Annex I_CA" xfId="66"/>
    <cellStyle name="20% - 3. jelölőszín" xfId="67"/>
    <cellStyle name="20% - 3. jelölőszín 2" xfId="68"/>
    <cellStyle name="20% - 3. jelölőszín_20130128_ITS on reporting_Annex I_CA" xfId="69"/>
    <cellStyle name="20% - 4. jelölőszín" xfId="70"/>
    <cellStyle name="20% - 4. jelölőszín 2" xfId="71"/>
    <cellStyle name="20% - 4. jelölőszín_20130128_ITS on reporting_Annex I_CA" xfId="72"/>
    <cellStyle name="20% - 5. jelölőszín" xfId="73"/>
    <cellStyle name="20% - 5. jelölőszín 2" xfId="74"/>
    <cellStyle name="20% - 5. jelölőszín_20130128_ITS on reporting_Annex I_CA" xfId="75"/>
    <cellStyle name="20% - 6. jelölőszín" xfId="76"/>
    <cellStyle name="20% - 6. jelölőszín 2" xfId="77"/>
    <cellStyle name="20% - 6. jelölőszín_20130128_ITS on reporting_Annex I_CA" xfId="78"/>
    <cellStyle name="20% - Accent1 2" xfId="79"/>
    <cellStyle name="20% - Accent1 2 2" xfId="80"/>
    <cellStyle name="20% - Accent1 2 3" xfId="81"/>
    <cellStyle name="20% - Accent2 2" xfId="82"/>
    <cellStyle name="20% - Accent2 2 2" xfId="83"/>
    <cellStyle name="20% - Accent2 2 3" xfId="84"/>
    <cellStyle name="20% - Accent3 2" xfId="85"/>
    <cellStyle name="20% - Accent3 2 2" xfId="86"/>
    <cellStyle name="20% - Accent3 2 3" xfId="87"/>
    <cellStyle name="20% - Accent4 2" xfId="88"/>
    <cellStyle name="20% - Accent4 2 2" xfId="89"/>
    <cellStyle name="20% - Accent4 2 3" xfId="90"/>
    <cellStyle name="20% - Accent5 2" xfId="91"/>
    <cellStyle name="20% - Accent5 2 2" xfId="92"/>
    <cellStyle name="20% - Accent5 2 3" xfId="93"/>
    <cellStyle name="20% - Accent6 2" xfId="94"/>
    <cellStyle name="20% - Accent6 2 2" xfId="95"/>
    <cellStyle name="20% - Accent6 2 3" xfId="96"/>
    <cellStyle name="20% - Énfasis1" xfId="97"/>
    <cellStyle name="20% - Énfasis2" xfId="98"/>
    <cellStyle name="20% - Énfasis3" xfId="99"/>
    <cellStyle name="20% - Énfasis4" xfId="100"/>
    <cellStyle name="20% - Énfasis5" xfId="101"/>
    <cellStyle name="20% - Énfasis6" xfId="102"/>
    <cellStyle name="40 % - Akzent1" xfId="103"/>
    <cellStyle name="40 % - Akzent2" xfId="104"/>
    <cellStyle name="40 % - Akzent3" xfId="105"/>
    <cellStyle name="40 % - Akzent4" xfId="106"/>
    <cellStyle name="40 % - Akzent5" xfId="107"/>
    <cellStyle name="40 % - Akzent6" xfId="108"/>
    <cellStyle name="40% - 1. jelölőszín" xfId="109"/>
    <cellStyle name="40% - 1. jelölőszín 2" xfId="110"/>
    <cellStyle name="40% - 1. jelölőszín_20130128_ITS on reporting_Annex I_CA" xfId="111"/>
    <cellStyle name="40% - 2. jelölőszín" xfId="112"/>
    <cellStyle name="40% - 2. jelölőszín 2" xfId="113"/>
    <cellStyle name="40% - 2. jelölőszín_20130128_ITS on reporting_Annex I_CA" xfId="114"/>
    <cellStyle name="40% - 3. jelölőszín" xfId="115"/>
    <cellStyle name="40% - 3. jelölőszín 2" xfId="116"/>
    <cellStyle name="40% - 3. jelölőszín_20130128_ITS on reporting_Annex I_CA" xfId="117"/>
    <cellStyle name="40% - 4. jelölőszín" xfId="118"/>
    <cellStyle name="40% - 4. jelölőszín 2" xfId="119"/>
    <cellStyle name="40% - 4. jelölőszín_20130128_ITS on reporting_Annex I_CA" xfId="120"/>
    <cellStyle name="40% - 5. jelölőszín" xfId="121"/>
    <cellStyle name="40% - 5. jelölőszín 2" xfId="122"/>
    <cellStyle name="40% - 5. jelölőszín_20130128_ITS on reporting_Annex I_CA" xfId="123"/>
    <cellStyle name="40% - 6. jelölőszín" xfId="124"/>
    <cellStyle name="40% - 6. jelölőszín 2" xfId="125"/>
    <cellStyle name="40% - 6. jelölőszín_20130128_ITS on reporting_Annex I_CA" xfId="126"/>
    <cellStyle name="40% - Accent1 2" xfId="127"/>
    <cellStyle name="40% - Accent1 2 2" xfId="128"/>
    <cellStyle name="40% - Accent1 2 3" xfId="129"/>
    <cellStyle name="40% - Accent2 2" xfId="130"/>
    <cellStyle name="40% - Accent2 2 2" xfId="131"/>
    <cellStyle name="40% - Accent2 2 3" xfId="132"/>
    <cellStyle name="40% - Accent3 2" xfId="133"/>
    <cellStyle name="40% - Accent3 2 2" xfId="134"/>
    <cellStyle name="40% - Accent3 2 3" xfId="135"/>
    <cellStyle name="40% - Accent4 2" xfId="136"/>
    <cellStyle name="40% - Accent4 2 2" xfId="137"/>
    <cellStyle name="40% - Accent4 2 3" xfId="138"/>
    <cellStyle name="40% - Accent5 2" xfId="139"/>
    <cellStyle name="40% - Accent5 2 2" xfId="140"/>
    <cellStyle name="40% - Accent5 2 3" xfId="141"/>
    <cellStyle name="40% - Accent6 2" xfId="142"/>
    <cellStyle name="40% - Accent6 2 2" xfId="143"/>
    <cellStyle name="40% - Accent6 2 3" xfId="144"/>
    <cellStyle name="40% - Énfasis1" xfId="145"/>
    <cellStyle name="40% - Énfasis2" xfId="146"/>
    <cellStyle name="40% - Énfasis3" xfId="147"/>
    <cellStyle name="40% - Énfasis4" xfId="148"/>
    <cellStyle name="40% - Énfasis5" xfId="149"/>
    <cellStyle name="40% - Énfasis6" xfId="150"/>
    <cellStyle name="60 % - Akzent1" xfId="151"/>
    <cellStyle name="60 % - Akzent2" xfId="152"/>
    <cellStyle name="60 % - Akzent3" xfId="153"/>
    <cellStyle name="60 % - Akzent4" xfId="154"/>
    <cellStyle name="60 % - Akzent5" xfId="155"/>
    <cellStyle name="60 % - Akzent6" xfId="156"/>
    <cellStyle name="60% - 1. jelölőszín" xfId="157"/>
    <cellStyle name="60% - 2. jelölőszín" xfId="158"/>
    <cellStyle name="60% - 3. jelölőszín" xfId="159"/>
    <cellStyle name="60% - 4. jelölőszín" xfId="160"/>
    <cellStyle name="60% - 5. jelölőszín" xfId="161"/>
    <cellStyle name="60% - 6. jelölőszín" xfId="162"/>
    <cellStyle name="60% - Accent1 2" xfId="163"/>
    <cellStyle name="60% - Accent1 2 2" xfId="164"/>
    <cellStyle name="60% - Accent1 2 3" xfId="165"/>
    <cellStyle name="60% - Accent2 2" xfId="166"/>
    <cellStyle name="60% - Accent2 2 2" xfId="167"/>
    <cellStyle name="60% - Accent2 2 3" xfId="168"/>
    <cellStyle name="60% - Accent3 2" xfId="169"/>
    <cellStyle name="60% - Accent3 2 2" xfId="170"/>
    <cellStyle name="60% - Accent3 2 3" xfId="171"/>
    <cellStyle name="60% - Accent4 2" xfId="172"/>
    <cellStyle name="60% - Accent4 2 2" xfId="173"/>
    <cellStyle name="60% - Accent4 2 3" xfId="174"/>
    <cellStyle name="60% - Accent5 2" xfId="175"/>
    <cellStyle name="60% - Accent5 2 2" xfId="176"/>
    <cellStyle name="60% - Accent5 2 3" xfId="177"/>
    <cellStyle name="60% - Accent6 2" xfId="178"/>
    <cellStyle name="60% - Accent6 2 2" xfId="179"/>
    <cellStyle name="60% - Accent6 2 3" xfId="180"/>
    <cellStyle name="60% - Énfasis1" xfId="181"/>
    <cellStyle name="60% - Énfasis2" xfId="182"/>
    <cellStyle name="60% - Énfasis3" xfId="183"/>
    <cellStyle name="60% - Énfasis4" xfId="184"/>
    <cellStyle name="60% - Énfasis5" xfId="185"/>
    <cellStyle name="60% - Énfasis6" xfId="186"/>
    <cellStyle name="Accent1" xfId="187"/>
    <cellStyle name="Accent1 2" xfId="188"/>
    <cellStyle name="Accent1 2 2" xfId="189"/>
    <cellStyle name="Accent1 2 3" xfId="190"/>
    <cellStyle name="Accent2" xfId="191"/>
    <cellStyle name="Accent2 2" xfId="192"/>
    <cellStyle name="Accent2 2 2" xfId="193"/>
    <cellStyle name="Accent2 2 3" xfId="194"/>
    <cellStyle name="Accent3" xfId="195"/>
    <cellStyle name="Accent3 2" xfId="196"/>
    <cellStyle name="Accent3 2 2" xfId="197"/>
    <cellStyle name="Accent3 2 3" xfId="198"/>
    <cellStyle name="Accent4" xfId="199"/>
    <cellStyle name="Accent4 2" xfId="200"/>
    <cellStyle name="Accent4 2 2" xfId="201"/>
    <cellStyle name="Accent4 2 3" xfId="202"/>
    <cellStyle name="Accent5" xfId="203"/>
    <cellStyle name="Accent5 2" xfId="204"/>
    <cellStyle name="Accent5 2 2" xfId="205"/>
    <cellStyle name="Accent5 2 3" xfId="206"/>
    <cellStyle name="Accent6" xfId="207"/>
    <cellStyle name="Accent6 2" xfId="208"/>
    <cellStyle name="Accent6 2 2" xfId="209"/>
    <cellStyle name="Accent6 2 3" xfId="210"/>
    <cellStyle name="Akzent1" xfId="211"/>
    <cellStyle name="Akzent2" xfId="212"/>
    <cellStyle name="Akzent3" xfId="213"/>
    <cellStyle name="Akzent4" xfId="214"/>
    <cellStyle name="Akzent5" xfId="215"/>
    <cellStyle name="Akzent6" xfId="216"/>
    <cellStyle name="Amounts" xfId="217"/>
    <cellStyle name="Ausgabe" xfId="218"/>
    <cellStyle name="Bad" xfId="219"/>
    <cellStyle name="Bad 2" xfId="220"/>
    <cellStyle name="Bad 2 2" xfId="221"/>
    <cellStyle name="Bad 2 3" xfId="222"/>
    <cellStyle name="Berechnung" xfId="223"/>
    <cellStyle name="Followed Hyperlink" xfId="224"/>
    <cellStyle name="Bevitel" xfId="225"/>
    <cellStyle name="Bevitel 2" xfId="226"/>
    <cellStyle name="Bevitel 2 2" xfId="227"/>
    <cellStyle name="Bevitel 3" xfId="228"/>
    <cellStyle name="Borders" xfId="229"/>
    <cellStyle name="BS total" xfId="230"/>
    <cellStyle name="Buena" xfId="231"/>
    <cellStyle name="Calculated" xfId="232"/>
    <cellStyle name="Calculation 2" xfId="233"/>
    <cellStyle name="Calculation 2 2" xfId="234"/>
    <cellStyle name="Calculation 2 2 2" xfId="235"/>
    <cellStyle name="Calculation 2 3" xfId="236"/>
    <cellStyle name="Calculation 2 4" xfId="237"/>
    <cellStyle name="Cálculo" xfId="238"/>
    <cellStyle name="Cálculo 2" xfId="239"/>
    <cellStyle name="Cálculo 2 2" xfId="240"/>
    <cellStyle name="Cálculo 3" xfId="241"/>
    <cellStyle name="Category" xfId="242"/>
    <cellStyle name="Celda de comprobación" xfId="243"/>
    <cellStyle name="Celda vinculada" xfId="244"/>
    <cellStyle name="Check Cell" xfId="245"/>
    <cellStyle name="Check Cell 2" xfId="246"/>
    <cellStyle name="Check Cell 2 2" xfId="247"/>
    <cellStyle name="Check Cell 2 3" xfId="248"/>
    <cellStyle name="checkExposure" xfId="249"/>
    <cellStyle name="checkExposure 2" xfId="250"/>
    <cellStyle name="checkExposure 2 2" xfId="251"/>
    <cellStyle name="checkExposure 3" xfId="252"/>
    <cellStyle name="checkExposure 4" xfId="253"/>
    <cellStyle name="checkLiq" xfId="254"/>
    <cellStyle name="Cím" xfId="255"/>
    <cellStyle name="Címsor 1" xfId="256"/>
    <cellStyle name="Címsor 2" xfId="257"/>
    <cellStyle name="Címsor 3" xfId="258"/>
    <cellStyle name="Címsor 4" xfId="259"/>
    <cellStyle name="Columns" xfId="260"/>
    <cellStyle name="Comma 0" xfId="261"/>
    <cellStyle name="Comma 0*" xfId="262"/>
    <cellStyle name="Comma 2" xfId="263"/>
    <cellStyle name="Comma 2 2" xfId="264"/>
    <cellStyle name="Comma 2 2 2" xfId="265"/>
    <cellStyle name="Comma 2 2 2 2" xfId="266"/>
    <cellStyle name="Comma 2 2 2 2 2" xfId="267"/>
    <cellStyle name="Comma 2 2 2 2 3" xfId="268"/>
    <cellStyle name="Comma 2 2 2 3" xfId="269"/>
    <cellStyle name="Comma 2 2 2 3 2" xfId="270"/>
    <cellStyle name="Comma 2 2 2 3 2 2" xfId="271"/>
    <cellStyle name="Comma 2 2 2 3 2 2 2" xfId="272"/>
    <cellStyle name="Comma 2 2 2 3 2 2 3" xfId="273"/>
    <cellStyle name="Comma 2 2 2 3 2 3" xfId="274"/>
    <cellStyle name="Comma 2 2 2 3 2 3 2" xfId="275"/>
    <cellStyle name="Comma 2 2 2 3 2 3 3" xfId="276"/>
    <cellStyle name="Comma 2 2 2 3 2 4" xfId="277"/>
    <cellStyle name="Comma 2 2 2 3 2 5" xfId="278"/>
    <cellStyle name="Comma 2 2 2 3 3" xfId="279"/>
    <cellStyle name="Comma 2 2 2 3 4" xfId="280"/>
    <cellStyle name="Comma 2 2 2 4" xfId="281"/>
    <cellStyle name="Comma 2 2 2 5" xfId="282"/>
    <cellStyle name="Comma 2 2 3" xfId="283"/>
    <cellStyle name="Comma 2 2 4" xfId="284"/>
    <cellStyle name="Comma 2 3" xfId="285"/>
    <cellStyle name="Comma 2 4" xfId="286"/>
    <cellStyle name="Comma 2 5" xfId="287"/>
    <cellStyle name="Comma 3" xfId="288"/>
    <cellStyle name="Comma 3 2" xfId="289"/>
    <cellStyle name="Comma 3 2 2" xfId="290"/>
    <cellStyle name="Comma 3 2 3" xfId="291"/>
    <cellStyle name="Comma 3 2 4" xfId="292"/>
    <cellStyle name="Comma 3 2 5" xfId="293"/>
    <cellStyle name="Comma 3 3" xfId="294"/>
    <cellStyle name="Comma 3 4" xfId="295"/>
    <cellStyle name="Comma 3 5" xfId="296"/>
    <cellStyle name="Comma 3 6" xfId="297"/>
    <cellStyle name="Comma 4" xfId="298"/>
    <cellStyle name="Comma 4 2" xfId="299"/>
    <cellStyle name="Comma 4 2 2" xfId="300"/>
    <cellStyle name="Comma 4 2 3" xfId="301"/>
    <cellStyle name="Comma 4 3" xfId="302"/>
    <cellStyle name="Comma 4 4" xfId="303"/>
    <cellStyle name="Comma 4 5" xfId="304"/>
    <cellStyle name="Comma 5" xfId="305"/>
    <cellStyle name="Comma 5 2" xfId="306"/>
    <cellStyle name="Comma 5 3" xfId="307"/>
    <cellStyle name="Comma 6" xfId="308"/>
    <cellStyle name="Comma 6 2" xfId="309"/>
    <cellStyle name="Comma 6 3" xfId="310"/>
    <cellStyle name="Comma 7" xfId="311"/>
    <cellStyle name="Comma 8" xfId="312"/>
    <cellStyle name="Comments" xfId="313"/>
    <cellStyle name="Currency 0" xfId="314"/>
    <cellStyle name="Currency 2" xfId="315"/>
    <cellStyle name="Date Aligned" xfId="316"/>
    <cellStyle name="Comma [0]" xfId="317"/>
    <cellStyle name="Digits5" xfId="318"/>
    <cellStyle name="Dotted Line" xfId="319"/>
    <cellStyle name="Eingabe" xfId="320"/>
    <cellStyle name="Ellenőrzőcella" xfId="321"/>
    <cellStyle name="Encabezado 4" xfId="322"/>
    <cellStyle name="Énfasis1" xfId="323"/>
    <cellStyle name="Énfasis2" xfId="324"/>
    <cellStyle name="Énfasis3" xfId="325"/>
    <cellStyle name="Énfasis4" xfId="326"/>
    <cellStyle name="Énfasis5" xfId="327"/>
    <cellStyle name="Énfasis6" xfId="328"/>
    <cellStyle name="Entrada" xfId="329"/>
    <cellStyle name="Entrada 2" xfId="330"/>
    <cellStyle name="Ergebnis" xfId="331"/>
    <cellStyle name="Erklärender Text" xfId="332"/>
    <cellStyle name="Euro" xfId="333"/>
    <cellStyle name="Euro 2" xfId="334"/>
    <cellStyle name="Explanatory Text 2" xfId="335"/>
    <cellStyle name="Explanatory Text 2 2" xfId="336"/>
    <cellStyle name="Explanatory Text 2 3" xfId="337"/>
    <cellStyle name="Figyelmeztetés" xfId="338"/>
    <cellStyle name="Footnote" xfId="339"/>
    <cellStyle name="Good" xfId="340"/>
    <cellStyle name="Good 2" xfId="341"/>
    <cellStyle name="Good 2 2" xfId="342"/>
    <cellStyle name="Good 2 3" xfId="343"/>
    <cellStyle name="greyed" xfId="344"/>
    <cellStyle name="greyed 2" xfId="345"/>
    <cellStyle name="greyed 2 2" xfId="346"/>
    <cellStyle name="greyed 3" xfId="347"/>
    <cellStyle name="greyed 3 2" xfId="348"/>
    <cellStyle name="greyed 4" xfId="349"/>
    <cellStyle name="greyed 5" xfId="350"/>
    <cellStyle name="Gut" xfId="351"/>
    <cellStyle name="Hard Percent" xfId="352"/>
    <cellStyle name="Header" xfId="353"/>
    <cellStyle name="Heading 1" xfId="354"/>
    <cellStyle name="Heading 1 2" xfId="355"/>
    <cellStyle name="Heading 1 2 2" xfId="356"/>
    <cellStyle name="Heading 1 2 3" xfId="357"/>
    <cellStyle name="Heading 1 3" xfId="358"/>
    <cellStyle name="Heading 2" xfId="359"/>
    <cellStyle name="Heading 2 2" xfId="360"/>
    <cellStyle name="Heading 2 2 2" xfId="361"/>
    <cellStyle name="Heading 2 2 3" xfId="362"/>
    <cellStyle name="Heading 2 3" xfId="363"/>
    <cellStyle name="Heading 3" xfId="364"/>
    <cellStyle name="Heading 3 2" xfId="365"/>
    <cellStyle name="Heading 3 2 2" xfId="366"/>
    <cellStyle name="Heading 3 2 3" xfId="367"/>
    <cellStyle name="Heading 3 3" xfId="368"/>
    <cellStyle name="Heading 4" xfId="369"/>
    <cellStyle name="Heading 4 2" xfId="370"/>
    <cellStyle name="Heading 4 2 2" xfId="371"/>
    <cellStyle name="Heading 4 2 3" xfId="372"/>
    <cellStyle name="Heading 4 3" xfId="373"/>
    <cellStyle name="HeadingTable" xfId="374"/>
    <cellStyle name="HeadingTable 2" xfId="375"/>
    <cellStyle name="HeadingTable 3" xfId="376"/>
    <cellStyle name="highlightExposure" xfId="377"/>
    <cellStyle name="highlightExposure 2" xfId="378"/>
    <cellStyle name="highlightExposure 2 2" xfId="379"/>
    <cellStyle name="highlightExposure 3" xfId="380"/>
    <cellStyle name="highlightExposure 3 2" xfId="381"/>
    <cellStyle name="highlightExposure 4" xfId="382"/>
    <cellStyle name="highlightExposure 5" xfId="383"/>
    <cellStyle name="highlightPD" xfId="384"/>
    <cellStyle name="highlightPD 2" xfId="385"/>
    <cellStyle name="highlightPD 2 2" xfId="386"/>
    <cellStyle name="highlightPD 3" xfId="387"/>
    <cellStyle name="highlightPD 3 2" xfId="388"/>
    <cellStyle name="highlightPD 4" xfId="389"/>
    <cellStyle name="highlightPD 5" xfId="390"/>
    <cellStyle name="highlightPercentage" xfId="391"/>
    <cellStyle name="highlightPercentage 2" xfId="392"/>
    <cellStyle name="highlightPercentage 2 2" xfId="393"/>
    <cellStyle name="highlightPercentage 3" xfId="394"/>
    <cellStyle name="highlightPercentage 3 2" xfId="395"/>
    <cellStyle name="highlightPercentage 4" xfId="396"/>
    <cellStyle name="highlightPercentage 5" xfId="397"/>
    <cellStyle name="highlightText" xfId="398"/>
    <cellStyle name="highlightText 2" xfId="399"/>
    <cellStyle name="highlightText 3" xfId="400"/>
    <cellStyle name="highlightText 4" xfId="401"/>
    <cellStyle name="Hipervínculo 2" xfId="402"/>
    <cellStyle name="Historical" xfId="403"/>
    <cellStyle name="Historical%" xfId="404"/>
    <cellStyle name="Hivatkozott cella" xfId="405"/>
    <cellStyle name="Hyperlink" xfId="406"/>
    <cellStyle name="Hyperlink 2" xfId="407"/>
    <cellStyle name="Hyperlink 2 2" xfId="408"/>
    <cellStyle name="Hyperlink 2 3" xfId="409"/>
    <cellStyle name="Hyperlink 3" xfId="410"/>
    <cellStyle name="Hyperlink 3 2" xfId="411"/>
    <cellStyle name="Hyperlink 3 3" xfId="412"/>
    <cellStyle name="Hyperlink 3 4" xfId="413"/>
    <cellStyle name="Hypertextový odkaz" xfId="414"/>
    <cellStyle name="Incorrecto" xfId="415"/>
    <cellStyle name="Input 2" xfId="416"/>
    <cellStyle name="Input 2 2" xfId="417"/>
    <cellStyle name="Input 2 3" xfId="418"/>
    <cellStyle name="Input 2 4" xfId="419"/>
    <cellStyle name="Input%" xfId="420"/>
    <cellStyle name="inputDate" xfId="421"/>
    <cellStyle name="inputDate 2" xfId="422"/>
    <cellStyle name="inputDate 2 2" xfId="423"/>
    <cellStyle name="inputDate 3" xfId="424"/>
    <cellStyle name="inputDate 3 2" xfId="425"/>
    <cellStyle name="inputDate 4" xfId="426"/>
    <cellStyle name="inputDate 5" xfId="427"/>
    <cellStyle name="inputExposure" xfId="428"/>
    <cellStyle name="inputExposure 2" xfId="429"/>
    <cellStyle name="inputExposure 2 2" xfId="430"/>
    <cellStyle name="inputExposure 2 2 2" xfId="431"/>
    <cellStyle name="inputExposure 2 3" xfId="432"/>
    <cellStyle name="inputExposure 2 3 2" xfId="433"/>
    <cellStyle name="inputExposure 2 4" xfId="434"/>
    <cellStyle name="inputExposure 3" xfId="435"/>
    <cellStyle name="inputExposure 3 2" xfId="436"/>
    <cellStyle name="inputExposure 4" xfId="437"/>
    <cellStyle name="inputMaturity" xfId="438"/>
    <cellStyle name="inputMaturity 2" xfId="439"/>
    <cellStyle name="inputMaturity 2 2" xfId="440"/>
    <cellStyle name="inputMaturity 3" xfId="441"/>
    <cellStyle name="inputMaturity 3 2" xfId="442"/>
    <cellStyle name="inputMaturity 4" xfId="443"/>
    <cellStyle name="inputMaturity 5" xfId="444"/>
    <cellStyle name="inputParameterE" xfId="445"/>
    <cellStyle name="inputParameterE 2" xfId="446"/>
    <cellStyle name="inputParameterE 2 2" xfId="447"/>
    <cellStyle name="inputParameterE 3" xfId="448"/>
    <cellStyle name="inputParameterE 3 2" xfId="449"/>
    <cellStyle name="inputParameterE 4" xfId="450"/>
    <cellStyle name="inputParameterE 5" xfId="451"/>
    <cellStyle name="inputPD" xfId="452"/>
    <cellStyle name="inputPD 2" xfId="453"/>
    <cellStyle name="inputPD 2 2" xfId="454"/>
    <cellStyle name="inputPD 3" xfId="455"/>
    <cellStyle name="inputPD 3 2" xfId="456"/>
    <cellStyle name="inputPD 4" xfId="457"/>
    <cellStyle name="inputPD 5" xfId="458"/>
    <cellStyle name="inputPercentage" xfId="459"/>
    <cellStyle name="inputPercentage 2" xfId="460"/>
    <cellStyle name="inputPercentage 2 2" xfId="461"/>
    <cellStyle name="inputPercentage 3" xfId="462"/>
    <cellStyle name="inputPercentage 3 2" xfId="463"/>
    <cellStyle name="inputPercentage 4" xfId="464"/>
    <cellStyle name="inputPercentage 5" xfId="465"/>
    <cellStyle name="inputPercentageL" xfId="466"/>
    <cellStyle name="inputPercentageL 2" xfId="467"/>
    <cellStyle name="inputPercentageL 2 2" xfId="468"/>
    <cellStyle name="inputPercentageL 3" xfId="469"/>
    <cellStyle name="inputPercentageL 3 2" xfId="470"/>
    <cellStyle name="inputPercentageL 4" xfId="471"/>
    <cellStyle name="inputPercentageL 5" xfId="472"/>
    <cellStyle name="inputPercentageS" xfId="473"/>
    <cellStyle name="inputPercentageS 2" xfId="474"/>
    <cellStyle name="inputPercentageS 2 2" xfId="475"/>
    <cellStyle name="inputPercentageS 3" xfId="476"/>
    <cellStyle name="inputPercentageS 3 2" xfId="477"/>
    <cellStyle name="inputPercentageS 4" xfId="478"/>
    <cellStyle name="inputPercentageS 5" xfId="479"/>
    <cellStyle name="inputSelection" xfId="480"/>
    <cellStyle name="inputSelection 2" xfId="481"/>
    <cellStyle name="inputSelection 2 2" xfId="482"/>
    <cellStyle name="inputSelection 2 2 2" xfId="483"/>
    <cellStyle name="inputSelection 2 3" xfId="484"/>
    <cellStyle name="inputSelection 3" xfId="485"/>
    <cellStyle name="inputSelection 3 2" xfId="486"/>
    <cellStyle name="inputSelection 4" xfId="487"/>
    <cellStyle name="inputSelection 5" xfId="488"/>
    <cellStyle name="inputText" xfId="489"/>
    <cellStyle name="inputText 2" xfId="490"/>
    <cellStyle name="inputText 2 2" xfId="491"/>
    <cellStyle name="inputText 3" xfId="492"/>
    <cellStyle name="inputText 3 2" xfId="493"/>
    <cellStyle name="inputText 4" xfId="494"/>
    <cellStyle name="inputText 5" xfId="495"/>
    <cellStyle name="Jegyzet" xfId="496"/>
    <cellStyle name="Jegyzet 2" xfId="497"/>
    <cellStyle name="Jelölőszín (1)" xfId="498"/>
    <cellStyle name="Jelölőszín (2)" xfId="499"/>
    <cellStyle name="Jelölőszín (3)" xfId="500"/>
    <cellStyle name="Jelölőszín (4)" xfId="501"/>
    <cellStyle name="Jelölőszín (5)" xfId="502"/>
    <cellStyle name="Jelölőszín (6)" xfId="503"/>
    <cellStyle name="Jó" xfId="504"/>
    <cellStyle name="Kimenet" xfId="505"/>
    <cellStyle name="Kimenet 2" xfId="506"/>
    <cellStyle name="Comma" xfId="507"/>
    <cellStyle name="Komma 2" xfId="508"/>
    <cellStyle name="Lien hypertexte 2" xfId="509"/>
    <cellStyle name="Lien hypertexte 3" xfId="510"/>
    <cellStyle name="Linked Cell" xfId="511"/>
    <cellStyle name="Linked Cell 2" xfId="512"/>
    <cellStyle name="Linked Cell 2 2" xfId="513"/>
    <cellStyle name="Linked Cell 2 3" xfId="514"/>
    <cellStyle name="Magyarázó szöveg" xfId="515"/>
    <cellStyle name="MAND&#13;CHECK.COMMAND_x000E_RENAME.COMMAND_x0008_SHOW.BAR_x000B_DELETE.MENU_x000E_DELETE.COMMAND_x000E_GET.CHA" xfId="516"/>
    <cellStyle name="MAND&#13;CHECK.COMMAND_x000E_RENAME.COMMAND_x0008_SHOW.BAR_x000B_DELETE.MENU_x000E_DELETE.COMMAND_x000E_GET.CHA 2" xfId="517"/>
    <cellStyle name="MAND&#13;CHECK.COMMAND_x000E_RENAME.COMMAND_x0008_SHOW.BAR_x000B_DELETE.MENU_x000E_DELETE.COMMAND_x000E_GET.CHA 2 2" xfId="518"/>
    <cellStyle name="MAND&#13;CHECK.COMMAND_x000E_RENAME.COMMAND_x0008_SHOW.BAR_x000B_DELETE.MENU_x000E_DELETE.COMMAND_x000E_GET.CHA 2 3" xfId="519"/>
    <cellStyle name="MAND&#13;CHECK.COMMAND_x000E_RENAME.COMMAND_x0008_SHOW.BAR_x000B_DELETE.MENU_x000E_DELETE.COMMAND_x000E_GET.CHA 2_FV" xfId="520"/>
    <cellStyle name="MAND&#13;CHECK.COMMAND_x000E_RENAME.COMMAND_x0008_SHOW.BAR_x000B_DELETE.MENU_x000E_DELETE.COMMAND_x000E_GET.CHA 3" xfId="521"/>
    <cellStyle name="MAND&#13;CHECK.COMMAND_x000E_RENAME.COMMAND_x0008_SHOW.BAR_x000B_DELETE.MENU_x000E_DELETE.COMMAND_x000E_GET.CHA 4" xfId="522"/>
    <cellStyle name="MAND&#13;CHECK.COMMAND_x000E_RENAME.COMMAND_x0008_SHOW.BAR_x000B_DELETE.MENU_x000E_DELETE.COMMAND_x000E_GET.CHA 5" xfId="523"/>
    <cellStyle name="MAND&#13;CHECK.COMMAND_x000E_RENAME.COMMAND_x0008_SHOW.BAR_x000B_DELETE.MENU_x000E_DELETE.COMMAND_x000E_GET.CHA 6" xfId="524"/>
    <cellStyle name="MAND&#13;CHECK.COMMAND_x000E_RENAME.COMMAND_x0008_SHOW.BAR_x000B_DELETE.MENU_x000E_DELETE.COMMAND_x000E_GET.CHA_FV" xfId="525"/>
    <cellStyle name="Millares 2" xfId="526"/>
    <cellStyle name="Millares 2 2" xfId="527"/>
    <cellStyle name="Millares 3" xfId="528"/>
    <cellStyle name="Millares 3 2" xfId="529"/>
    <cellStyle name="Milliers [0]_3A_NumeratorReport_Option1_040611" xfId="530"/>
    <cellStyle name="Milliers_3A_NumeratorReport_Option1_040611" xfId="531"/>
    <cellStyle name="Monétaire [0]_3A_NumeratorReport_Option1_040611" xfId="532"/>
    <cellStyle name="Monétaire_3A_NumeratorReport_Option1_040611" xfId="533"/>
    <cellStyle name="Multiple" xfId="534"/>
    <cellStyle name="Navadno_List1" xfId="535"/>
    <cellStyle name="Neutral" xfId="536"/>
    <cellStyle name="Neutral 2" xfId="537"/>
    <cellStyle name="Neutral 2 2" xfId="538"/>
    <cellStyle name="Neutral 2 3" xfId="539"/>
    <cellStyle name="Neutral 2 4" xfId="540"/>
    <cellStyle name="Normal 10" xfId="541"/>
    <cellStyle name="Normal 10 2" xfId="542"/>
    <cellStyle name="Normal 10 3" xfId="543"/>
    <cellStyle name="Normal 11" xfId="544"/>
    <cellStyle name="Normal 11 2" xfId="545"/>
    <cellStyle name="Normal 11 3" xfId="546"/>
    <cellStyle name="Normal 12" xfId="547"/>
    <cellStyle name="Normal 12 2" xfId="548"/>
    <cellStyle name="Normal 12 3" xfId="549"/>
    <cellStyle name="Normal 13" xfId="550"/>
    <cellStyle name="Normal 14" xfId="551"/>
    <cellStyle name="Normal 15" xfId="552"/>
    <cellStyle name="Normal 15 2" xfId="553"/>
    <cellStyle name="Normal 16" xfId="554"/>
    <cellStyle name="Normal 18" xfId="555"/>
    <cellStyle name="Normal 2" xfId="556"/>
    <cellStyle name="Normal 2 10" xfId="557"/>
    <cellStyle name="Normal 2 2" xfId="558"/>
    <cellStyle name="Normal 2 2 2" xfId="559"/>
    <cellStyle name="Normal 2 2 2 2" xfId="560"/>
    <cellStyle name="Normal 2 2 3" xfId="561"/>
    <cellStyle name="Normal 2 2 3 2" xfId="562"/>
    <cellStyle name="Normal 2 2_COREP GL04rev3" xfId="563"/>
    <cellStyle name="Normal 2 3" xfId="564"/>
    <cellStyle name="Normal 2 4" xfId="565"/>
    <cellStyle name="Normal 2 4 2" xfId="566"/>
    <cellStyle name="Normal 2 4 3" xfId="567"/>
    <cellStyle name="Normal 2 5" xfId="568"/>
    <cellStyle name="Normal 2 5 2" xfId="569"/>
    <cellStyle name="Normal 2 5 2 2" xfId="570"/>
    <cellStyle name="Normal 2 5 3" xfId="571"/>
    <cellStyle name="Normal 2 6" xfId="572"/>
    <cellStyle name="Normal 2 6 2" xfId="573"/>
    <cellStyle name="Normal 2 6 2 2" xfId="574"/>
    <cellStyle name="Normal 2 6 2 2 2" xfId="575"/>
    <cellStyle name="Normal 2 6 2 2 3" xfId="576"/>
    <cellStyle name="Normal 2 6 2 3" xfId="577"/>
    <cellStyle name="Normal 2 6 2 3 2" xfId="578"/>
    <cellStyle name="Normal 2 6 2 3 2 2" xfId="579"/>
    <cellStyle name="Normal 2 6 2 3 2 2 2" xfId="580"/>
    <cellStyle name="Normal 2 6 2 3 2 2 3" xfId="581"/>
    <cellStyle name="Normal 2 6 2 3 2 3" xfId="582"/>
    <cellStyle name="Normal 2 6 2 3 2 3 2" xfId="583"/>
    <cellStyle name="Normal 2 6 2 3 2 3 3" xfId="584"/>
    <cellStyle name="Normal 2 6 2 3 2 4" xfId="585"/>
    <cellStyle name="Normal 2 6 2 3 2 5" xfId="586"/>
    <cellStyle name="Normal 2 6 2 3 3" xfId="587"/>
    <cellStyle name="Normal 2 6 2 3 4" xfId="588"/>
    <cellStyle name="Normal 2 6 2 4" xfId="589"/>
    <cellStyle name="Normal 2 6 2 5" xfId="590"/>
    <cellStyle name="Normal 2 6 3" xfId="591"/>
    <cellStyle name="Normal 2 6 4" xfId="592"/>
    <cellStyle name="Normal 2 7" xfId="593"/>
    <cellStyle name="Normal 2 8" xfId="594"/>
    <cellStyle name="Normal 2 9" xfId="595"/>
    <cellStyle name="Normal 2_~0149226" xfId="596"/>
    <cellStyle name="Normal 3" xfId="597"/>
    <cellStyle name="Normal 3 2" xfId="598"/>
    <cellStyle name="Normal 3 2 2" xfId="599"/>
    <cellStyle name="Normal 3 3" xfId="600"/>
    <cellStyle name="Normal 3 4" xfId="601"/>
    <cellStyle name="Normal 3 5" xfId="602"/>
    <cellStyle name="Normal 3_~1520012" xfId="603"/>
    <cellStyle name="Normal 4" xfId="604"/>
    <cellStyle name="Normal 4 2" xfId="605"/>
    <cellStyle name="Normal 4 3" xfId="606"/>
    <cellStyle name="Normal 4 4" xfId="607"/>
    <cellStyle name="Normal 4 5" xfId="608"/>
    <cellStyle name="Normal 5" xfId="609"/>
    <cellStyle name="Normal 5 2" xfId="610"/>
    <cellStyle name="Normal 5 2 2" xfId="611"/>
    <cellStyle name="Normal 5 2 3" xfId="612"/>
    <cellStyle name="Normal 5 3" xfId="613"/>
    <cellStyle name="Normal 5 4" xfId="614"/>
    <cellStyle name="Normal 5 5" xfId="615"/>
    <cellStyle name="Normal 5_20130128_ITS on reporting_Annex I_CA" xfId="616"/>
    <cellStyle name="Normal 6" xfId="617"/>
    <cellStyle name="Normal 6 2" xfId="618"/>
    <cellStyle name="Normal 6 3" xfId="619"/>
    <cellStyle name="Normal 7" xfId="620"/>
    <cellStyle name="Normal 7 2" xfId="621"/>
    <cellStyle name="Normal 7 3" xfId="622"/>
    <cellStyle name="Normal 7 4" xfId="623"/>
    <cellStyle name="Normal 7 5" xfId="624"/>
    <cellStyle name="Normal 7 6" xfId="625"/>
    <cellStyle name="Normal 8" xfId="626"/>
    <cellStyle name="Normal 8 2" xfId="627"/>
    <cellStyle name="Normal 8 2 2" xfId="628"/>
    <cellStyle name="Normal 8 2 2 2" xfId="629"/>
    <cellStyle name="Normal 8 2 2 3" xfId="630"/>
    <cellStyle name="Normal 8 2 2 4" xfId="631"/>
    <cellStyle name="Normal 8 2 2 4 2" xfId="632"/>
    <cellStyle name="Normal 8 2 2 5" xfId="633"/>
    <cellStyle name="Normal 8 2 3" xfId="634"/>
    <cellStyle name="Normal 8 2 4" xfId="635"/>
    <cellStyle name="Normal 8 2 5" xfId="636"/>
    <cellStyle name="Normal 8 2 5 2" xfId="637"/>
    <cellStyle name="Normal 8 2 6" xfId="638"/>
    <cellStyle name="Normal 8 2 7" xfId="639"/>
    <cellStyle name="Normal 8 3" xfId="640"/>
    <cellStyle name="Normal 8 3 2" xfId="641"/>
    <cellStyle name="Normal 8 3 2 2" xfId="642"/>
    <cellStyle name="Normal 8 3 2 3" xfId="643"/>
    <cellStyle name="Normal 8 3 3" xfId="644"/>
    <cellStyle name="Normal 8 3 3 2" xfId="645"/>
    <cellStyle name="Normal 8 3 3 3" xfId="646"/>
    <cellStyle name="Normal 8 3 3 4" xfId="647"/>
    <cellStyle name="Normal 8 3 4" xfId="648"/>
    <cellStyle name="Normal 8 3 5" xfId="649"/>
    <cellStyle name="Normal 8 4" xfId="650"/>
    <cellStyle name="Normal 8 5" xfId="651"/>
    <cellStyle name="Normal 8 6" xfId="652"/>
    <cellStyle name="Normal 8 6 2" xfId="653"/>
    <cellStyle name="Normal 9" xfId="654"/>
    <cellStyle name="Normal 9 2" xfId="655"/>
    <cellStyle name="Normal 9 3" xfId="656"/>
    <cellStyle name="Normal 9 4" xfId="657"/>
    <cellStyle name="Normal 9 5" xfId="658"/>
    <cellStyle name="Normal 9 6" xfId="659"/>
    <cellStyle name="Normál_Assets" xfId="660"/>
    <cellStyle name="Normale_2011 04 14 Templates for stress test_bcl" xfId="661"/>
    <cellStyle name="NormalGB" xfId="662"/>
    <cellStyle name="normální_25tyden05" xfId="663"/>
    <cellStyle name="Notas" xfId="664"/>
    <cellStyle name="Notas 2" xfId="665"/>
    <cellStyle name="Note" xfId="666"/>
    <cellStyle name="Note 2" xfId="667"/>
    <cellStyle name="Note 2 2" xfId="668"/>
    <cellStyle name="Note 2 3" xfId="669"/>
    <cellStyle name="Notiz" xfId="670"/>
    <cellStyle name="optionalExposure" xfId="671"/>
    <cellStyle name="optionalExposure 2" xfId="672"/>
    <cellStyle name="optionalExposure 2 2" xfId="673"/>
    <cellStyle name="optionalExposure 2 2 2" xfId="674"/>
    <cellStyle name="optionalExposure 2 3" xfId="675"/>
    <cellStyle name="optionalExposure 3" xfId="676"/>
    <cellStyle name="optionalExposure 3 2" xfId="677"/>
    <cellStyle name="optionalExposure 4" xfId="678"/>
    <cellStyle name="optionalExposure 5" xfId="679"/>
    <cellStyle name="optionalMaturity" xfId="680"/>
    <cellStyle name="optionalMaturity 2" xfId="681"/>
    <cellStyle name="optionalMaturity 2 2" xfId="682"/>
    <cellStyle name="optionalMaturity 3" xfId="683"/>
    <cellStyle name="optionalMaturity 3 2" xfId="684"/>
    <cellStyle name="optionalMaturity 4" xfId="685"/>
    <cellStyle name="optionalMaturity 5" xfId="686"/>
    <cellStyle name="optionalPD" xfId="687"/>
    <cellStyle name="optionalPD 2" xfId="688"/>
    <cellStyle name="optionalPD 2 2" xfId="689"/>
    <cellStyle name="optionalPD 3" xfId="690"/>
    <cellStyle name="optionalPD 3 2" xfId="691"/>
    <cellStyle name="optionalPD 4" xfId="692"/>
    <cellStyle name="optionalPD 5" xfId="693"/>
    <cellStyle name="optionalPercentage" xfId="694"/>
    <cellStyle name="optionalPercentage 2" xfId="695"/>
    <cellStyle name="optionalPercentage 2 2" xfId="696"/>
    <cellStyle name="optionalPercentage 3" xfId="697"/>
    <cellStyle name="optionalPercentage 3 2" xfId="698"/>
    <cellStyle name="optionalPercentage 4" xfId="699"/>
    <cellStyle name="optionalPercentage 5" xfId="700"/>
    <cellStyle name="optionalPercentageL" xfId="701"/>
    <cellStyle name="optionalPercentageL 2" xfId="702"/>
    <cellStyle name="optionalPercentageS" xfId="703"/>
    <cellStyle name="optionalPercentageS 2" xfId="704"/>
    <cellStyle name="optionalPercentageS 2 2" xfId="705"/>
    <cellStyle name="optionalPercentageS 3" xfId="706"/>
    <cellStyle name="optionalPercentageS 3 2" xfId="707"/>
    <cellStyle name="optionalPercentageS 4" xfId="708"/>
    <cellStyle name="optionalPercentageS 5" xfId="709"/>
    <cellStyle name="optionalSelection" xfId="710"/>
    <cellStyle name="optionalSelection 2" xfId="711"/>
    <cellStyle name="optionalSelection 2 2" xfId="712"/>
    <cellStyle name="optionalSelection 3" xfId="713"/>
    <cellStyle name="optionalSelection 3 2" xfId="714"/>
    <cellStyle name="optionalSelection 4" xfId="715"/>
    <cellStyle name="optionalSelection 5" xfId="716"/>
    <cellStyle name="optionalText" xfId="717"/>
    <cellStyle name="optionalText 2" xfId="718"/>
    <cellStyle name="optionalText 2 2" xfId="719"/>
    <cellStyle name="optionalText 3" xfId="720"/>
    <cellStyle name="optionalText 3 2" xfId="721"/>
    <cellStyle name="optionalText 4" xfId="722"/>
    <cellStyle name="optionalText 5" xfId="723"/>
    <cellStyle name="Összesen" xfId="724"/>
    <cellStyle name="Összesen 2" xfId="725"/>
    <cellStyle name="Output 2" xfId="726"/>
    <cellStyle name="Output 2 2" xfId="727"/>
    <cellStyle name="Output 2 3" xfId="728"/>
    <cellStyle name="Output 2 4" xfId="729"/>
    <cellStyle name="Page Number" xfId="730"/>
    <cellStyle name="Percent 2" xfId="731"/>
    <cellStyle name="Percent 2 2" xfId="732"/>
    <cellStyle name="Percent 2 3" xfId="733"/>
    <cellStyle name="Percent 2 4" xfId="734"/>
    <cellStyle name="Percent 2 4 2" xfId="735"/>
    <cellStyle name="Percent 2 4 2 2" xfId="736"/>
    <cellStyle name="Percent 2 4 2 2 2" xfId="737"/>
    <cellStyle name="Percent 2 4 2 2 3" xfId="738"/>
    <cellStyle name="Percent 2 4 2 3" xfId="739"/>
    <cellStyle name="Percent 2 4 2 3 2" xfId="740"/>
    <cellStyle name="Percent 2 4 2 3 2 2" xfId="741"/>
    <cellStyle name="Percent 2 4 2 3 2 2 2" xfId="742"/>
    <cellStyle name="Percent 2 4 2 3 2 2 3" xfId="743"/>
    <cellStyle name="Percent 2 4 2 3 2 3" xfId="744"/>
    <cellStyle name="Percent 2 4 2 3 2 3 2" xfId="745"/>
    <cellStyle name="Percent 2 4 2 3 2 3 3" xfId="746"/>
    <cellStyle name="Percent 2 4 2 3 2 4" xfId="747"/>
    <cellStyle name="Percent 2 4 2 3 2 5" xfId="748"/>
    <cellStyle name="Percent 2 4 2 3 3" xfId="749"/>
    <cellStyle name="Percent 2 4 2 3 4" xfId="750"/>
    <cellStyle name="Percent 2 4 2 4" xfId="751"/>
    <cellStyle name="Percent 2 4 2 5" xfId="752"/>
    <cellStyle name="Percent 2 4 3" xfId="753"/>
    <cellStyle name="Percent 2 4 4" xfId="754"/>
    <cellStyle name="Percent 2 5" xfId="755"/>
    <cellStyle name="Percent 3" xfId="756"/>
    <cellStyle name="Percent 3 2" xfId="757"/>
    <cellStyle name="Percent 4" xfId="758"/>
    <cellStyle name="Percent 4 2" xfId="759"/>
    <cellStyle name="Percent 4 2 2" xfId="760"/>
    <cellStyle name="Percent 4 2 3" xfId="761"/>
    <cellStyle name="Percent 4 3" xfId="762"/>
    <cellStyle name="Percent 4 4" xfId="763"/>
    <cellStyle name="Percent 4 5" xfId="764"/>
    <cellStyle name="Percent 5" xfId="765"/>
    <cellStyle name="Percent 5 2" xfId="766"/>
    <cellStyle name="Percent 5 3" xfId="767"/>
    <cellStyle name="Percent 6" xfId="768"/>
    <cellStyle name="Percent 7" xfId="769"/>
    <cellStyle name="Percent01" xfId="770"/>
    <cellStyle name="Percent02" xfId="771"/>
    <cellStyle name="Porcentual 2" xfId="772"/>
    <cellStyle name="Porcentual 2 2" xfId="773"/>
    <cellStyle name="Percent" xfId="774"/>
    <cellStyle name="Prozent 2" xfId="775"/>
    <cellStyle name="Prozent 2 2" xfId="776"/>
    <cellStyle name="Prozent 2 2 2" xfId="777"/>
    <cellStyle name="Prozent 2 3" xfId="778"/>
    <cellStyle name="Prozent 2 4" xfId="779"/>
    <cellStyle name="Prozent 2 4 2" xfId="780"/>
    <cellStyle name="Prozent 2 4 3" xfId="781"/>
    <cellStyle name="Prozent 2 5" xfId="782"/>
    <cellStyle name="Prozent 2 6" xfId="783"/>
    <cellStyle name="Prozent 2 7" xfId="784"/>
    <cellStyle name="Prozent 3" xfId="785"/>
    <cellStyle name="Remark" xfId="786"/>
    <cellStyle name="reviseExposure" xfId="787"/>
    <cellStyle name="Rossz" xfId="788"/>
    <cellStyle name="Row subtotal" xfId="789"/>
    <cellStyle name="Rows" xfId="790"/>
    <cellStyle name="Salida" xfId="791"/>
    <cellStyle name="Salida 2" xfId="792"/>
    <cellStyle name="Salomon Logo" xfId="793"/>
    <cellStyle name="SAPError" xfId="794"/>
    <cellStyle name="SAPOutput" xfId="795"/>
    <cellStyle name="Schlecht" xfId="796"/>
    <cellStyle name="Schlecht 2" xfId="797"/>
    <cellStyle name="Semleges" xfId="798"/>
    <cellStyle name="showCheck" xfId="799"/>
    <cellStyle name="showCheck 2" xfId="800"/>
    <cellStyle name="showCheck 2 2" xfId="801"/>
    <cellStyle name="showCheck 3" xfId="802"/>
    <cellStyle name="showCheck 3 2" xfId="803"/>
    <cellStyle name="showCheck 4" xfId="804"/>
    <cellStyle name="showCheck 5" xfId="805"/>
    <cellStyle name="showExposure" xfId="806"/>
    <cellStyle name="showExposure 2" xfId="807"/>
    <cellStyle name="showExposure 2 2" xfId="808"/>
    <cellStyle name="showExposure 3" xfId="809"/>
    <cellStyle name="showExposure 3 2" xfId="810"/>
    <cellStyle name="showExposure 4" xfId="811"/>
    <cellStyle name="showExposure 5" xfId="812"/>
    <cellStyle name="showParameterE" xfId="813"/>
    <cellStyle name="showParameterE 2" xfId="814"/>
    <cellStyle name="showParameterE 2 2" xfId="815"/>
    <cellStyle name="showParameterE 3" xfId="816"/>
    <cellStyle name="showParameterE 3 2" xfId="817"/>
    <cellStyle name="showParameterE 4" xfId="818"/>
    <cellStyle name="showParameterE 5" xfId="819"/>
    <cellStyle name="showParameterS" xfId="820"/>
    <cellStyle name="showParameterS 2" xfId="821"/>
    <cellStyle name="showParameterS 2 2" xfId="822"/>
    <cellStyle name="showParameterS 3" xfId="823"/>
    <cellStyle name="showParameterS 3 2" xfId="824"/>
    <cellStyle name="showParameterS 4" xfId="825"/>
    <cellStyle name="showParameterS 5" xfId="826"/>
    <cellStyle name="showPD" xfId="827"/>
    <cellStyle name="showPD 2" xfId="828"/>
    <cellStyle name="showPD 2 2" xfId="829"/>
    <cellStyle name="showPD 3" xfId="830"/>
    <cellStyle name="showPD 3 2" xfId="831"/>
    <cellStyle name="showPD 4" xfId="832"/>
    <cellStyle name="showPD 5" xfId="833"/>
    <cellStyle name="showPercentage" xfId="834"/>
    <cellStyle name="showPercentage 2" xfId="835"/>
    <cellStyle name="showPercentage 2 2" xfId="836"/>
    <cellStyle name="showPercentage 3" xfId="837"/>
    <cellStyle name="showPercentage 3 2" xfId="838"/>
    <cellStyle name="showPercentage 4" xfId="839"/>
    <cellStyle name="showPercentage 5" xfId="840"/>
    <cellStyle name="showSelection" xfId="841"/>
    <cellStyle name="showSelection 2" xfId="842"/>
    <cellStyle name="showSelection 2 2" xfId="843"/>
    <cellStyle name="showSelection 3" xfId="844"/>
    <cellStyle name="showSelection 3 2" xfId="845"/>
    <cellStyle name="showSelection 4" xfId="846"/>
    <cellStyle name="showSelection 5" xfId="847"/>
    <cellStyle name="Sledovaný hypertextový odkaz" xfId="848"/>
    <cellStyle name="Standard 2" xfId="849"/>
    <cellStyle name="Standard 2 2" xfId="850"/>
    <cellStyle name="Standard 2 2 2" xfId="851"/>
    <cellStyle name="Standard 2 2 3" xfId="852"/>
    <cellStyle name="Standard 2 2 4" xfId="853"/>
    <cellStyle name="Standard 2 2 5" xfId="854"/>
    <cellStyle name="Standard 2 3" xfId="855"/>
    <cellStyle name="Standard 2 3 2" xfId="856"/>
    <cellStyle name="Standard 2 3 2 2" xfId="857"/>
    <cellStyle name="Standard 2 3 3" xfId="858"/>
    <cellStyle name="Standard 2 3 4" xfId="859"/>
    <cellStyle name="Standard 2 4" xfId="860"/>
    <cellStyle name="Standard 2 4 2" xfId="861"/>
    <cellStyle name="Standard 2 5" xfId="862"/>
    <cellStyle name="Standard 2 6" xfId="863"/>
    <cellStyle name="Standard 2 7" xfId="864"/>
    <cellStyle name="Standard 3" xfId="865"/>
    <cellStyle name="Standard 3 2" xfId="866"/>
    <cellStyle name="Standard 3 2 2" xfId="867"/>
    <cellStyle name="Standard 4" xfId="868"/>
    <cellStyle name="Standard 5" xfId="869"/>
    <cellStyle name="Standard 6" xfId="870"/>
    <cellStyle name="Standard 7" xfId="871"/>
    <cellStyle name="Standard 8" xfId="872"/>
    <cellStyle name="StandardZahl" xfId="873"/>
    <cellStyle name="Stil 1" xfId="874"/>
    <cellStyle name="Stil 1 2" xfId="875"/>
    <cellStyle name="Stil 1 3" xfId="876"/>
    <cellStyle name="Stílus 1_Assets" xfId="877"/>
    <cellStyle name="Štýl 1" xfId="878"/>
    <cellStyle name="Style 1" xfId="879"/>
    <cellStyle name="Style 1 2" xfId="880"/>
    <cellStyle name="Style 1 3" xfId="881"/>
    <cellStyle name="SubtotalColumn" xfId="882"/>
    <cellStyle name="sup2Date" xfId="883"/>
    <cellStyle name="sup2Date 2" xfId="884"/>
    <cellStyle name="sup2Date 2 2" xfId="885"/>
    <cellStyle name="sup2Date 3" xfId="886"/>
    <cellStyle name="sup2Date 3 2" xfId="887"/>
    <cellStyle name="sup2Date 4" xfId="888"/>
    <cellStyle name="sup2Date 5" xfId="889"/>
    <cellStyle name="sup2Int" xfId="890"/>
    <cellStyle name="sup2Int 2" xfId="891"/>
    <cellStyle name="sup2Int 2 2" xfId="892"/>
    <cellStyle name="sup2Int 3" xfId="893"/>
    <cellStyle name="sup2Int 3 2" xfId="894"/>
    <cellStyle name="sup2Int 4" xfId="895"/>
    <cellStyle name="sup2Int 5" xfId="896"/>
    <cellStyle name="sup2ParameterE" xfId="897"/>
    <cellStyle name="sup2ParameterE 2" xfId="898"/>
    <cellStyle name="sup2ParameterE 2 2" xfId="899"/>
    <cellStyle name="sup2ParameterE 3" xfId="900"/>
    <cellStyle name="sup2ParameterE 3 2" xfId="901"/>
    <cellStyle name="sup2ParameterE 4" xfId="902"/>
    <cellStyle name="sup2ParameterE 5" xfId="903"/>
    <cellStyle name="sup2Percentage" xfId="904"/>
    <cellStyle name="sup2Percentage 2" xfId="905"/>
    <cellStyle name="sup2Percentage 2 2" xfId="906"/>
    <cellStyle name="sup2Percentage 3" xfId="907"/>
    <cellStyle name="sup2Percentage 3 2" xfId="908"/>
    <cellStyle name="sup2Percentage 4" xfId="909"/>
    <cellStyle name="sup2Percentage 5" xfId="910"/>
    <cellStyle name="sup2PercentageL" xfId="911"/>
    <cellStyle name="sup2PercentageL 2" xfId="912"/>
    <cellStyle name="sup2PercentageL 2 2" xfId="913"/>
    <cellStyle name="sup2PercentageL 3" xfId="914"/>
    <cellStyle name="sup2PercentageL 3 2" xfId="915"/>
    <cellStyle name="sup2PercentageL 4" xfId="916"/>
    <cellStyle name="sup2PercentageL 5" xfId="917"/>
    <cellStyle name="sup2PercentageM" xfId="918"/>
    <cellStyle name="sup2PercentageM 2" xfId="919"/>
    <cellStyle name="sup2PercentageM 2 2" xfId="920"/>
    <cellStyle name="sup2PercentageM 3" xfId="921"/>
    <cellStyle name="sup2PercentageM 3 2" xfId="922"/>
    <cellStyle name="sup2PercentageM 4" xfId="923"/>
    <cellStyle name="sup2PercentageM 5" xfId="924"/>
    <cellStyle name="sup2Selection" xfId="925"/>
    <cellStyle name="sup2Selection 2" xfId="926"/>
    <cellStyle name="sup2Selection 2 2" xfId="927"/>
    <cellStyle name="sup2Selection 3" xfId="928"/>
    <cellStyle name="sup2Selection 3 2" xfId="929"/>
    <cellStyle name="sup2Selection 4" xfId="930"/>
    <cellStyle name="sup2Selection 5" xfId="931"/>
    <cellStyle name="sup2Text" xfId="932"/>
    <cellStyle name="sup2Text 2" xfId="933"/>
    <cellStyle name="sup2Text 2 2" xfId="934"/>
    <cellStyle name="sup2Text 3" xfId="935"/>
    <cellStyle name="sup2Text 3 2" xfId="936"/>
    <cellStyle name="sup2Text 4" xfId="937"/>
    <cellStyle name="sup2Text 5" xfId="938"/>
    <cellStyle name="sup3ParameterE" xfId="939"/>
    <cellStyle name="sup3ParameterE 2" xfId="940"/>
    <cellStyle name="sup3ParameterE 2 2" xfId="941"/>
    <cellStyle name="sup3ParameterE 3" xfId="942"/>
    <cellStyle name="sup3ParameterE 3 2" xfId="943"/>
    <cellStyle name="sup3ParameterE 4" xfId="944"/>
    <cellStyle name="sup3ParameterE 5" xfId="945"/>
    <cellStyle name="sup3Percentage" xfId="946"/>
    <cellStyle name="sup3Percentage 2" xfId="947"/>
    <cellStyle name="sup3Percentage 2 2" xfId="948"/>
    <cellStyle name="sup3Percentage 3" xfId="949"/>
    <cellStyle name="sup3Percentage 3 2" xfId="950"/>
    <cellStyle name="sup3Percentage 4" xfId="951"/>
    <cellStyle name="sup3Percentage 5" xfId="952"/>
    <cellStyle name="supDate" xfId="953"/>
    <cellStyle name="supDate 2" xfId="954"/>
    <cellStyle name="supDate 3" xfId="955"/>
    <cellStyle name="supFloat" xfId="956"/>
    <cellStyle name="supFloat 2" xfId="957"/>
    <cellStyle name="supFloat 2 2" xfId="958"/>
    <cellStyle name="supFloat 3" xfId="959"/>
    <cellStyle name="supFloat 3 2" xfId="960"/>
    <cellStyle name="supFloat 4" xfId="961"/>
    <cellStyle name="supFloat 5" xfId="962"/>
    <cellStyle name="supInt" xfId="963"/>
    <cellStyle name="supInt 2" xfId="964"/>
    <cellStyle name="supInt 2 2" xfId="965"/>
    <cellStyle name="supInt 3" xfId="966"/>
    <cellStyle name="supInt 3 2" xfId="967"/>
    <cellStyle name="supInt 4" xfId="968"/>
    <cellStyle name="supInt 5" xfId="969"/>
    <cellStyle name="supParameterE" xfId="970"/>
    <cellStyle name="supParameterE 2" xfId="971"/>
    <cellStyle name="supParameterE 2 2" xfId="972"/>
    <cellStyle name="supParameterE 3" xfId="973"/>
    <cellStyle name="supParameterE 3 2" xfId="974"/>
    <cellStyle name="supParameterE 4" xfId="975"/>
    <cellStyle name="supParameterE 5" xfId="976"/>
    <cellStyle name="supParameterS" xfId="977"/>
    <cellStyle name="supParameterS 2" xfId="978"/>
    <cellStyle name="supParameterS 2 2" xfId="979"/>
    <cellStyle name="supParameterS 3" xfId="980"/>
    <cellStyle name="supParameterS 3 2" xfId="981"/>
    <cellStyle name="supParameterS 4" xfId="982"/>
    <cellStyle name="supParameterS 5" xfId="983"/>
    <cellStyle name="supPD" xfId="984"/>
    <cellStyle name="supPD 2" xfId="985"/>
    <cellStyle name="supPD 2 2" xfId="986"/>
    <cellStyle name="supPD 3" xfId="987"/>
    <cellStyle name="supPD 3 2" xfId="988"/>
    <cellStyle name="supPD 4" xfId="989"/>
    <cellStyle name="supPD 5" xfId="990"/>
    <cellStyle name="supPercentage" xfId="991"/>
    <cellStyle name="supPercentage 2" xfId="992"/>
    <cellStyle name="supPercentage 2 2" xfId="993"/>
    <cellStyle name="supPercentage 3" xfId="994"/>
    <cellStyle name="supPercentage 3 2" xfId="995"/>
    <cellStyle name="supPercentage 4" xfId="996"/>
    <cellStyle name="supPercentage 5" xfId="997"/>
    <cellStyle name="supPercentageL" xfId="998"/>
    <cellStyle name="supPercentageL 2" xfId="999"/>
    <cellStyle name="supPercentageL 2 2" xfId="1000"/>
    <cellStyle name="supPercentageL 3" xfId="1001"/>
    <cellStyle name="supPercentageL 3 2" xfId="1002"/>
    <cellStyle name="supPercentageL 4" xfId="1003"/>
    <cellStyle name="supPercentageL 5" xfId="1004"/>
    <cellStyle name="supPercentageM" xfId="1005"/>
    <cellStyle name="supPercentageM 2" xfId="1006"/>
    <cellStyle name="supPercentageM 2 2" xfId="1007"/>
    <cellStyle name="supPercentageM 3" xfId="1008"/>
    <cellStyle name="supPercentageM 3 2" xfId="1009"/>
    <cellStyle name="supPercentageM 4" xfId="1010"/>
    <cellStyle name="supPercentageM 5" xfId="1011"/>
    <cellStyle name="supSelection" xfId="1012"/>
    <cellStyle name="supSelection 2" xfId="1013"/>
    <cellStyle name="supSelection 2 2" xfId="1014"/>
    <cellStyle name="supSelection 3" xfId="1015"/>
    <cellStyle name="supSelection 3 2" xfId="1016"/>
    <cellStyle name="supSelection 4" xfId="1017"/>
    <cellStyle name="supSelection 5" xfId="1018"/>
    <cellStyle name="supText" xfId="1019"/>
    <cellStyle name="supText 2" xfId="1020"/>
    <cellStyle name="supText 2 2" xfId="1021"/>
    <cellStyle name="supText 3" xfId="1022"/>
    <cellStyle name="supText 3 2" xfId="1023"/>
    <cellStyle name="supText 4" xfId="1024"/>
    <cellStyle name="supText 5" xfId="1025"/>
    <cellStyle name="Számítás" xfId="1026"/>
    <cellStyle name="Számítás 2" xfId="1027"/>
    <cellStyle name="Table Head" xfId="1028"/>
    <cellStyle name="Table Head Aligned" xfId="1029"/>
    <cellStyle name="Table Head Blue" xfId="1030"/>
    <cellStyle name="Table Head Green" xfId="1031"/>
    <cellStyle name="Table Head_Val_Sum_Graph" xfId="1032"/>
    <cellStyle name="Table Text" xfId="1033"/>
    <cellStyle name="Table Title" xfId="1034"/>
    <cellStyle name="Table Units" xfId="1035"/>
    <cellStyle name="Table_Header" xfId="1036"/>
    <cellStyle name="Text 1" xfId="1037"/>
    <cellStyle name="Text Head 1" xfId="1038"/>
    <cellStyle name="Texto de advertencia" xfId="1039"/>
    <cellStyle name="Texto explicativo" xfId="1040"/>
    <cellStyle name="Title" xfId="1041"/>
    <cellStyle name="Title 2" xfId="1042"/>
    <cellStyle name="Title 2 2" xfId="1043"/>
    <cellStyle name="Title 2 3" xfId="1044"/>
    <cellStyle name="Título" xfId="1045"/>
    <cellStyle name="Título 1" xfId="1046"/>
    <cellStyle name="Título 2" xfId="1047"/>
    <cellStyle name="Título 3" xfId="1048"/>
    <cellStyle name="Título_20091015 DE_Proposed amendments to CR SEC_MKR" xfId="1049"/>
    <cellStyle name="Total 2" xfId="1050"/>
    <cellStyle name="Total 2 2" xfId="1051"/>
    <cellStyle name="Total 2 3" xfId="1052"/>
    <cellStyle name="Total 2 4" xfId="1053"/>
    <cellStyle name="Total2" xfId="1054"/>
    <cellStyle name="Überschrift" xfId="1055"/>
    <cellStyle name="Underline_Single" xfId="1056"/>
    <cellStyle name="Value" xfId="1057"/>
    <cellStyle name="Verknüpfte Zelle" xfId="1058"/>
    <cellStyle name="Currency" xfId="1059"/>
    <cellStyle name="Currency [0]" xfId="1060"/>
    <cellStyle name="Warnender Text" xfId="1061"/>
    <cellStyle name="Warnender Text 2" xfId="1062"/>
    <cellStyle name="Warning Text 2" xfId="1063"/>
    <cellStyle name="Warning Text 2 2" xfId="1064"/>
    <cellStyle name="Warning Text 2 3" xfId="1065"/>
    <cellStyle name="year" xfId="1066"/>
    <cellStyle name="Zelle überprüfen" xfId="1067"/>
    <cellStyle name="Стиль 1" xfId="1068"/>
  </cellStyles>
  <dxfs count="13">
    <dxf>
      <fill>
        <patternFill>
          <bgColor rgb="FFFFC7CE"/>
        </patternFill>
      </fill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7CE"/>
        </patternFill>
      </fill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/>
        <right style="thin"/>
        <top style="thin"/>
        <bottom style="thin"/>
      </border>
    </dxf>
    <dxf>
      <fill>
        <patternFill>
          <bgColor rgb="FFFFCC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EBA G-SII 16.07</a:t>
            </a:r>
          </a:p>
        </c:rich>
      </c:tx>
      <c:layout>
        <c:manualLayout>
          <c:xMode val="factor"/>
          <c:yMode val="factor"/>
          <c:x val="-0.0042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075"/>
          <c:y val="0.23375"/>
          <c:w val="0.91425"/>
          <c:h val="0.71725"/>
        </c:manualLayout>
      </c:layout>
      <c:pie3DChart>
        <c:varyColors val="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0</xdr:row>
      <xdr:rowOff>95250</xdr:rowOff>
    </xdr:from>
    <xdr:to>
      <xdr:col>22</xdr:col>
      <xdr:colOff>47625</xdr:colOff>
      <xdr:row>10</xdr:row>
      <xdr:rowOff>47625</xdr:rowOff>
    </xdr:to>
    <xdr:graphicFrame>
      <xdr:nvGraphicFramePr>
        <xdr:cNvPr id="1" name="Chart 1"/>
        <xdr:cNvGraphicFramePr/>
      </xdr:nvGraphicFramePr>
      <xdr:xfrm>
        <a:off x="22812375" y="95250"/>
        <a:ext cx="23431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E1730\EBA\G-SII\Section%203%20c\IR_Input_31_12_2013_iTrax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at.s-group.cc\0196\Group_Coordination\Regular%20Deliveries\HTM_AFS_FV_Reports\Work\Workingfile_01_EG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ion 3 final"/>
      <sheetName val="results pivot"/>
      <sheetName val="Sheet1"/>
      <sheetName val="Assets"/>
      <sheetName val="mapping_iTraxx"/>
      <sheetName val="Countries"/>
      <sheetName val="Rating scale"/>
      <sheetName val="maturity"/>
      <sheetName val="seniority"/>
      <sheetName val="non-financial corp"/>
      <sheetName val="credit instit."/>
      <sheetName val="general gov blank"/>
      <sheetName val="general gov"/>
      <sheetName val="other fin"/>
      <sheetName val="other fin blank"/>
      <sheetName val="central bank"/>
      <sheetName val="NA blank"/>
      <sheetName val="NA"/>
      <sheetName val="Entit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Reconciliation RP"/>
      <sheetName val="Summary Tables"/>
      <sheetName val="Template"/>
      <sheetName val="BB Link"/>
      <sheetName val="Assets"/>
    </sheetNames>
    <sheetDataSet>
      <sheetData sheetId="0">
        <row r="2">
          <cell r="C2">
            <v>39933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tegroup.com/en/Investors/RegulatoryDisclosure/Basel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B1:R222"/>
  <sheetViews>
    <sheetView showGridLines="0" tabSelected="1" zoomScale="70" zoomScaleNormal="70" zoomScaleSheetLayoutView="40" zoomScalePageLayoutView="0" workbookViewId="0" topLeftCell="A1">
      <selection activeCell="F15" sqref="F15"/>
    </sheetView>
  </sheetViews>
  <sheetFormatPr defaultColWidth="9.140625" defaultRowHeight="15" customHeight="1"/>
  <cols>
    <col min="1" max="1" width="5.7109375" style="52" customWidth="1"/>
    <col min="2" max="2" width="5.7109375" style="313" customWidth="1"/>
    <col min="3" max="3" width="50.7109375" style="31" customWidth="1"/>
    <col min="4" max="4" width="10.7109375" style="31" customWidth="1"/>
    <col min="5" max="5" width="25.7109375" style="31" customWidth="1"/>
    <col min="6" max="6" width="27.7109375" style="31" customWidth="1"/>
    <col min="7" max="7" width="10.57421875" style="31" customWidth="1"/>
    <col min="8" max="8" width="17.00390625" style="31" customWidth="1"/>
    <col min="9" max="9" width="2.28125" style="30" customWidth="1"/>
    <col min="10" max="10" width="15.28125" style="30" customWidth="1"/>
    <col min="11" max="11" width="2.28125" style="30" customWidth="1"/>
    <col min="12" max="12" width="61.7109375" style="31" customWidth="1"/>
    <col min="13" max="13" width="5.7109375" style="30" customWidth="1"/>
    <col min="14" max="14" width="33.8515625" style="52" customWidth="1"/>
    <col min="15" max="15" width="21.8515625" style="52" customWidth="1"/>
    <col min="16" max="16" width="24.8515625" style="52" customWidth="1"/>
    <col min="17" max="16384" width="9.140625" style="52" customWidth="1"/>
  </cols>
  <sheetData>
    <row r="1" spans="2:18" ht="30" customHeight="1" thickBot="1">
      <c r="B1" s="31"/>
      <c r="C1" s="336"/>
      <c r="D1" s="336"/>
      <c r="E1" s="336"/>
      <c r="F1" s="95"/>
      <c r="H1" s="96"/>
      <c r="L1" s="96"/>
      <c r="N1" s="30"/>
      <c r="R1" s="269"/>
    </row>
    <row r="2" spans="2:18" ht="19.5" customHeight="1">
      <c r="B2" s="147" t="s">
        <v>57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N2" s="314"/>
      <c r="O2" s="319"/>
      <c r="P2" s="268"/>
      <c r="R2" s="270"/>
    </row>
    <row r="3" spans="2:15" ht="19.5" customHeight="1">
      <c r="B3" s="37"/>
      <c r="C3" s="97"/>
      <c r="D3" s="97"/>
      <c r="E3" s="30"/>
      <c r="F3" s="30"/>
      <c r="G3" s="92"/>
      <c r="H3" s="30"/>
      <c r="L3" s="30"/>
      <c r="M3" s="33"/>
      <c r="N3" s="71"/>
      <c r="O3" s="315"/>
    </row>
    <row r="4" spans="2:15" ht="15" customHeight="1">
      <c r="B4" s="37"/>
      <c r="C4" s="98" t="s">
        <v>135</v>
      </c>
      <c r="D4" s="223"/>
      <c r="E4" s="94"/>
      <c r="F4" s="165" t="s">
        <v>203</v>
      </c>
      <c r="G4" s="93"/>
      <c r="H4" s="128" t="s">
        <v>49</v>
      </c>
      <c r="L4" s="30"/>
      <c r="M4" s="33"/>
      <c r="N4" s="71"/>
      <c r="O4" s="315"/>
    </row>
    <row r="5" spans="2:15" ht="15" customHeight="1">
      <c r="B5" s="37"/>
      <c r="C5" s="129" t="s">
        <v>254</v>
      </c>
      <c r="D5" s="224"/>
      <c r="E5" s="130"/>
      <c r="F5" s="133"/>
      <c r="G5" s="93"/>
      <c r="H5" s="133"/>
      <c r="L5" s="30"/>
      <c r="M5" s="33"/>
      <c r="N5" s="71"/>
      <c r="O5" s="315"/>
    </row>
    <row r="6" spans="2:15" ht="15" customHeight="1">
      <c r="B6" s="37"/>
      <c r="C6" s="113" t="s">
        <v>101</v>
      </c>
      <c r="D6" s="225"/>
      <c r="E6" s="114"/>
      <c r="F6" s="273" t="s">
        <v>417</v>
      </c>
      <c r="G6" s="93" t="s">
        <v>99</v>
      </c>
      <c r="H6" s="154" t="str">
        <f>IF(OR(F6="&lt;select&gt;",ISBLANK(F6)),"Please select a code"," ")</f>
        <v> </v>
      </c>
      <c r="L6" s="30"/>
      <c r="M6" s="33"/>
      <c r="N6" s="71"/>
      <c r="O6" s="315"/>
    </row>
    <row r="7" spans="2:16" ht="15" customHeight="1">
      <c r="B7" s="37"/>
      <c r="C7" s="113" t="s">
        <v>393</v>
      </c>
      <c r="D7" s="225"/>
      <c r="E7" s="114"/>
      <c r="F7" s="274" t="s">
        <v>402</v>
      </c>
      <c r="G7" s="93" t="s">
        <v>100</v>
      </c>
      <c r="H7" s="125" t="str">
        <f>IF(ISNUMBER(F7),"No numbers please",IF(ISTEXT(F7)," ","Please enter a name"))</f>
        <v> </v>
      </c>
      <c r="L7" s="30"/>
      <c r="M7" s="33"/>
      <c r="N7" s="71"/>
      <c r="O7" s="315"/>
      <c r="P7" s="30"/>
    </row>
    <row r="8" spans="2:16" ht="15" customHeight="1">
      <c r="B8" s="37"/>
      <c r="C8" s="115" t="s">
        <v>289</v>
      </c>
      <c r="D8" s="226"/>
      <c r="E8" s="116"/>
      <c r="F8" s="275">
        <v>41838</v>
      </c>
      <c r="G8" s="93" t="s">
        <v>102</v>
      </c>
      <c r="H8" s="125" t="str">
        <f>IF(ISTEXT(F8),"No text please",IF(ISNUMBER(F8)," ","Please enter a date"))</f>
        <v> </v>
      </c>
      <c r="L8" s="30"/>
      <c r="M8" s="33"/>
      <c r="N8" s="71"/>
      <c r="O8" s="315"/>
      <c r="P8" s="30"/>
    </row>
    <row r="9" spans="2:15" ht="15" customHeight="1">
      <c r="B9" s="37"/>
      <c r="C9" s="117" t="s">
        <v>253</v>
      </c>
      <c r="D9" s="227"/>
      <c r="E9" s="114"/>
      <c r="F9" s="133"/>
      <c r="G9" s="93"/>
      <c r="H9" s="133"/>
      <c r="L9" s="30"/>
      <c r="M9" s="33"/>
      <c r="N9" s="71"/>
      <c r="O9" s="315"/>
    </row>
    <row r="10" spans="2:16" ht="15" customHeight="1">
      <c r="B10" s="37"/>
      <c r="C10" s="113" t="s">
        <v>108</v>
      </c>
      <c r="D10" s="225"/>
      <c r="E10" s="114"/>
      <c r="F10" s="276">
        <v>41639</v>
      </c>
      <c r="G10" s="93" t="s">
        <v>103</v>
      </c>
      <c r="H10" s="125" t="str">
        <f>IF(OR(F10="&lt;select&gt;",ISBLANK(F10)),"Please select a date"," ")</f>
        <v> </v>
      </c>
      <c r="L10" s="30"/>
      <c r="M10" s="33"/>
      <c r="N10" s="71"/>
      <c r="O10" s="315"/>
      <c r="P10" s="30"/>
    </row>
    <row r="11" spans="2:15" ht="15" customHeight="1">
      <c r="B11" s="37"/>
      <c r="C11" s="113" t="s">
        <v>394</v>
      </c>
      <c r="D11" s="225"/>
      <c r="E11" s="114"/>
      <c r="F11" s="277" t="s">
        <v>11</v>
      </c>
      <c r="G11" s="93" t="s">
        <v>104</v>
      </c>
      <c r="H11" s="154" t="str">
        <f>IF(OR(F11="&lt;select&gt;",ISBLANK(F11)),"Please select a value"," ")</f>
        <v> </v>
      </c>
      <c r="L11" s="30"/>
      <c r="M11" s="33"/>
      <c r="N11" s="71"/>
      <c r="O11" s="315"/>
    </row>
    <row r="12" spans="2:16" ht="15" customHeight="1">
      <c r="B12" s="37"/>
      <c r="C12" s="115" t="s">
        <v>395</v>
      </c>
      <c r="D12" s="226"/>
      <c r="E12" s="167"/>
      <c r="F12" s="164">
        <f>IF(OR(F11="&lt;select&gt;",ISBLANK(F11)),"",VLOOKUP(F11,Parameters!$E$49:$F$67,2,FALSE))</f>
        <v>1</v>
      </c>
      <c r="G12" s="93" t="s">
        <v>105</v>
      </c>
      <c r="H12" s="133"/>
      <c r="L12" s="30"/>
      <c r="M12" s="33"/>
      <c r="N12" s="71"/>
      <c r="O12" s="315"/>
      <c r="P12" s="30"/>
    </row>
    <row r="13" spans="2:15" ht="15" customHeight="1">
      <c r="B13" s="37"/>
      <c r="C13" s="113" t="s">
        <v>396</v>
      </c>
      <c r="D13" s="225"/>
      <c r="E13" s="114"/>
      <c r="F13" s="278">
        <v>1000000</v>
      </c>
      <c r="G13" s="93" t="s">
        <v>106</v>
      </c>
      <c r="H13" s="124" t="str">
        <f>IF(OR(F13="&lt;select&gt;",ISBLANK(F13)),"Please select a value"," ")</f>
        <v> </v>
      </c>
      <c r="L13" s="30"/>
      <c r="M13" s="33"/>
      <c r="N13" s="71"/>
      <c r="O13" s="315"/>
    </row>
    <row r="14" spans="2:15" ht="15" customHeight="1">
      <c r="B14" s="37"/>
      <c r="C14" s="115" t="s">
        <v>290</v>
      </c>
      <c r="D14" s="226"/>
      <c r="E14" s="116"/>
      <c r="F14" s="279" t="s">
        <v>43</v>
      </c>
      <c r="G14" s="93" t="s">
        <v>107</v>
      </c>
      <c r="H14" s="125" t="str">
        <f>IF(OR(F14="&lt;select&gt;",ISBLANK(F14)),"Please select a value"," ")</f>
        <v> </v>
      </c>
      <c r="L14" s="128" t="s">
        <v>258</v>
      </c>
      <c r="M14" s="33"/>
      <c r="N14" s="71"/>
      <c r="O14" s="315"/>
    </row>
    <row r="15" spans="2:15" ht="15" customHeight="1">
      <c r="B15" s="37"/>
      <c r="C15" s="118" t="s">
        <v>291</v>
      </c>
      <c r="D15" s="228"/>
      <c r="E15" s="119"/>
      <c r="F15" s="280" t="s">
        <v>420</v>
      </c>
      <c r="G15" s="93" t="s">
        <v>292</v>
      </c>
      <c r="H15" s="126" t="str">
        <f>IF(ISNUMBER(F15),"No numbers please",IF(ISTEXT(F15)," ","Please enter a value"))</f>
        <v> </v>
      </c>
      <c r="L15" s="281"/>
      <c r="M15" s="33"/>
      <c r="N15" s="71"/>
      <c r="O15" s="315"/>
    </row>
    <row r="16" spans="2:15" ht="19.5" customHeight="1">
      <c r="B16" s="37"/>
      <c r="C16" s="97"/>
      <c r="D16" s="97"/>
      <c r="E16" s="30"/>
      <c r="F16" s="30"/>
      <c r="G16" s="92"/>
      <c r="H16" s="30"/>
      <c r="L16" s="30"/>
      <c r="M16" s="33"/>
      <c r="N16" s="71"/>
      <c r="O16" s="315"/>
    </row>
    <row r="17" spans="2:15" ht="19.5" customHeight="1">
      <c r="B17" s="147" t="s">
        <v>62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9"/>
      <c r="N17" s="71"/>
      <c r="O17" s="315"/>
    </row>
    <row r="18" spans="2:15" ht="19.5" customHeight="1">
      <c r="B18" s="37"/>
      <c r="C18" s="97"/>
      <c r="D18" s="97"/>
      <c r="E18" s="30"/>
      <c r="F18" s="30"/>
      <c r="G18" s="92"/>
      <c r="H18" s="30"/>
      <c r="L18" s="30"/>
      <c r="M18" s="33"/>
      <c r="N18" s="71"/>
      <c r="O18" s="315"/>
    </row>
    <row r="19" spans="2:15" ht="15" customHeight="1">
      <c r="B19" s="37"/>
      <c r="C19" s="98" t="s">
        <v>136</v>
      </c>
      <c r="D19" s="223"/>
      <c r="E19" s="94"/>
      <c r="F19" s="101" t="str">
        <f>IF(OR($F$11="&lt;select&gt;",ISBLANK($F$11)),"Amount","Amount in "&amp;VLOOKUP($F$13,Parameters!$E$69:$F$72,2,FALSE)&amp;$F$11)</f>
        <v>Amount in million EUR</v>
      </c>
      <c r="G19" s="134"/>
      <c r="H19" s="128" t="s">
        <v>49</v>
      </c>
      <c r="J19" s="128" t="s">
        <v>314</v>
      </c>
      <c r="L19" s="128" t="s">
        <v>258</v>
      </c>
      <c r="M19" s="33"/>
      <c r="N19" s="71"/>
      <c r="O19" s="315"/>
    </row>
    <row r="20" spans="2:15" ht="15" customHeight="1">
      <c r="B20" s="28"/>
      <c r="C20" s="103" t="s">
        <v>266</v>
      </c>
      <c r="D20" s="229"/>
      <c r="E20" s="106"/>
      <c r="F20" s="282">
        <v>5189.073</v>
      </c>
      <c r="G20" s="93" t="s">
        <v>264</v>
      </c>
      <c r="H20" s="124" t="str">
        <f>IF(ISTEXT(F20),"No text please",IF(F20&lt;0,"No negatives please",IF(ISBLANK(F20),"Please enter a value",IF(AND(F20=0,ISERROR(FIND("zero",J20))),"Please confirm zero",IF(AND(F20&lt;&gt;0,J20="Confirmed zero"),"Value not zero"," ")))))</f>
        <v> </v>
      </c>
      <c r="I20" s="42"/>
      <c r="J20" s="283"/>
      <c r="K20" s="42"/>
      <c r="L20" s="284"/>
      <c r="M20" s="33"/>
      <c r="N20" s="71"/>
      <c r="O20" s="315"/>
    </row>
    <row r="21" spans="2:15" ht="15" customHeight="1">
      <c r="B21" s="28"/>
      <c r="C21" s="105" t="s">
        <v>96</v>
      </c>
      <c r="D21" s="230"/>
      <c r="E21" s="106"/>
      <c r="F21" s="285">
        <v>8843</v>
      </c>
      <c r="G21" s="93" t="s">
        <v>78</v>
      </c>
      <c r="H21" s="125" t="str">
        <f>IF(ISTEXT(F21),"No text please",IF(F21&lt;0,"No negatives please",IF(ISBLANK(F21),"Please enter a value",IF(AND(F21=0,ISERROR(FIND("zero",J21))),"Please confirm zero",IF(AND(F21&lt;&gt;0,J21="Confirmed zero"),"Value not zero"," ")))))</f>
        <v> </v>
      </c>
      <c r="I21" s="42"/>
      <c r="J21" s="286"/>
      <c r="K21" s="42"/>
      <c r="L21" s="284"/>
      <c r="M21" s="33"/>
      <c r="N21" s="71"/>
      <c r="O21" s="315"/>
    </row>
    <row r="22" spans="2:15" ht="15" customHeight="1">
      <c r="B22" s="28"/>
      <c r="C22" s="105" t="s">
        <v>97</v>
      </c>
      <c r="D22" s="230"/>
      <c r="E22" s="110"/>
      <c r="F22" s="287">
        <v>5265</v>
      </c>
      <c r="G22" s="93" t="s">
        <v>79</v>
      </c>
      <c r="H22" s="125" t="str">
        <f>IF(ISTEXT(F22),"No text please",IF(F22&lt;0,"No negatives please",IF(ISBLANK(F22),"Please enter a value",IF(AND(F22=0,ISERROR(FIND("zero",J22))),"Please confirm zero",IF(AND(F22&lt;&gt;0,J22="Confirmed zero"),"Value not zero"," ")))))</f>
        <v> </v>
      </c>
      <c r="I22" s="42"/>
      <c r="J22" s="286"/>
      <c r="K22" s="42"/>
      <c r="L22" s="284"/>
      <c r="M22" s="33"/>
      <c r="N22" s="71"/>
      <c r="O22" s="315"/>
    </row>
    <row r="23" spans="2:15" ht="15" customHeight="1">
      <c r="B23" s="28"/>
      <c r="C23" s="105" t="s">
        <v>98</v>
      </c>
      <c r="D23" s="230"/>
      <c r="E23" s="110"/>
      <c r="F23" s="285">
        <v>187912</v>
      </c>
      <c r="G23" s="93" t="s">
        <v>80</v>
      </c>
      <c r="H23" s="125" t="str">
        <f>IF(ISTEXT(F23),"No text please",IF(F23&lt;0,"No negatives please",IF(ISBLANK(F23),"Please enter a value",IF(AND(F23=0,ISERROR(FIND("zero",J23))),"Please confirm zero",IF(AND(F23&lt;&gt;0,J23="Confirmed zero"),"Value not zero"," ")))))</f>
        <v> </v>
      </c>
      <c r="I23" s="42"/>
      <c r="J23" s="286"/>
      <c r="K23" s="42"/>
      <c r="L23" s="284"/>
      <c r="M23" s="33"/>
      <c r="N23" s="71"/>
      <c r="O23" s="315"/>
    </row>
    <row r="24" spans="2:15" ht="15" customHeight="1">
      <c r="B24" s="86"/>
      <c r="C24" s="109" t="s">
        <v>59</v>
      </c>
      <c r="D24" s="231"/>
      <c r="E24" s="110"/>
      <c r="F24" s="285">
        <v>0</v>
      </c>
      <c r="G24" s="93" t="s">
        <v>140</v>
      </c>
      <c r="H24" s="126" t="str">
        <f>IF(ISTEXT(F24),"No text please",IF(F24&lt;0,"No negatives please",IF(ISBLANK(F24),"Please enter a value",IF(AND(F24=0,ISERROR(FIND("zero",J24))),"Please confirm zero",IF(AND(F24&lt;&gt;0,J24="Confirmed zero"),"Value not zero"," ")))))</f>
        <v> </v>
      </c>
      <c r="I24" s="42"/>
      <c r="J24" s="286" t="s">
        <v>255</v>
      </c>
      <c r="K24" s="42"/>
      <c r="L24" s="284"/>
      <c r="M24" s="33"/>
      <c r="N24" s="71"/>
      <c r="O24" s="315"/>
    </row>
    <row r="25" spans="2:15" ht="15" customHeight="1">
      <c r="B25" s="28"/>
      <c r="C25" s="111" t="s">
        <v>279</v>
      </c>
      <c r="D25" s="232"/>
      <c r="E25" s="112"/>
      <c r="F25" s="136">
        <f>IF(COUNTIF(H20,"&lt;&gt; ")+COUNTIF(H21:H24,"&lt;&gt; ")=0,SUM(F20,F21,F22,MAX((F23-F24),0)),"")</f>
        <v>207209.073</v>
      </c>
      <c r="G25" s="93" t="s">
        <v>81</v>
      </c>
      <c r="H25" s="145"/>
      <c r="J25" s="145"/>
      <c r="L25" s="145"/>
      <c r="M25" s="33"/>
      <c r="N25" s="71"/>
      <c r="O25" s="315"/>
    </row>
    <row r="26" spans="2:15" ht="15" customHeight="1">
      <c r="B26" s="28"/>
      <c r="C26" s="105" t="s">
        <v>267</v>
      </c>
      <c r="D26" s="230"/>
      <c r="E26" s="106"/>
      <c r="F26" s="285">
        <v>1830</v>
      </c>
      <c r="G26" s="91" t="s">
        <v>265</v>
      </c>
      <c r="H26" s="124" t="str">
        <f aca="true" t="shared" si="0" ref="H26:H32">IF(ISTEXT(F26),"No text please",IF(F26&lt;0,"No negatives please",IF(ISBLANK(F26),"Please enter a value",IF(AND(F26=0,ISERROR(FIND("zero",J26))),"Please confirm zero",IF(AND(F26&lt;&gt;0,J26="Confirmed zero"),"Value not zero"," ")))))</f>
        <v> </v>
      </c>
      <c r="I26" s="42"/>
      <c r="J26" s="286"/>
      <c r="K26" s="42"/>
      <c r="L26" s="284"/>
      <c r="M26" s="33"/>
      <c r="N26" s="71"/>
      <c r="O26" s="315"/>
    </row>
    <row r="27" spans="2:15" ht="15" customHeight="1">
      <c r="B27" s="28"/>
      <c r="C27" s="105" t="s">
        <v>141</v>
      </c>
      <c r="D27" s="230"/>
      <c r="E27" s="106"/>
      <c r="F27" s="285">
        <v>8187.37882923</v>
      </c>
      <c r="G27" s="91" t="s">
        <v>82</v>
      </c>
      <c r="H27" s="125" t="str">
        <f>IF(ISTEXT(F27),"No text please",IF(F27&lt;0,"No negatives please",IF(ISBLANK(F27),"Please enter a value",IF(AND(F27=0,ISERROR(FIND("zero",J27))),"Please confirm zero",IF(AND(F27&lt;&gt;0,J27="Confirmed zero"),"Value not zero",IF($F$27&lt;SUM($F$28:$F$29),"&lt; 2.g.(1) + 2.g.(2)"," "))))))</f>
        <v> </v>
      </c>
      <c r="I27" s="42"/>
      <c r="J27" s="286"/>
      <c r="K27" s="42"/>
      <c r="L27" s="284"/>
      <c r="M27" s="33"/>
      <c r="N27" s="71"/>
      <c r="O27" s="315"/>
    </row>
    <row r="28" spans="2:15" ht="15" customHeight="1">
      <c r="B28" s="28"/>
      <c r="C28" s="109" t="s">
        <v>60</v>
      </c>
      <c r="D28" s="231"/>
      <c r="E28" s="110"/>
      <c r="F28" s="285">
        <v>0</v>
      </c>
      <c r="G28" s="91" t="s">
        <v>147</v>
      </c>
      <c r="H28" s="125" t="str">
        <f>IF(ISTEXT(F28),"No text please",IF(F28&lt;0,"No negatives please",IF(ISBLANK(F28),"Please enter a value",IF(AND(F28=0,ISERROR(FIND("zero",J28))),"Please confirm zero",IF(AND(F28&lt;&gt;0,J28="Confirmed zero"),"Value not zero",IF($F$27&lt;$F$28,"&gt; 2.g."," "))))))</f>
        <v> </v>
      </c>
      <c r="I28" s="42"/>
      <c r="J28" s="286" t="s">
        <v>255</v>
      </c>
      <c r="K28" s="42"/>
      <c r="L28" s="284"/>
      <c r="M28" s="33"/>
      <c r="N28" s="71"/>
      <c r="O28" s="315"/>
    </row>
    <row r="29" spans="2:15" ht="15" customHeight="1">
      <c r="B29" s="28"/>
      <c r="C29" s="109" t="s">
        <v>61</v>
      </c>
      <c r="D29" s="231"/>
      <c r="E29" s="110"/>
      <c r="F29" s="285">
        <v>8148.4006252</v>
      </c>
      <c r="G29" s="91" t="s">
        <v>148</v>
      </c>
      <c r="H29" s="125" t="str">
        <f>IF(ISTEXT(F29),"No text please",IF(F29&lt;0,"No negatives please",IF(ISBLANK(F29),"Please enter a value",IF(AND(F29=0,ISERROR(FIND("zero",J29))),"Please confirm zero",IF(AND(F29&lt;&gt;0,J29="Confirmed zero"),"Value not zero",IF($F$27&lt;$F$29,"&gt; 2.g."," "))))))</f>
        <v> </v>
      </c>
      <c r="I29" s="42"/>
      <c r="J29" s="286"/>
      <c r="K29" s="42"/>
      <c r="L29" s="284"/>
      <c r="M29" s="33"/>
      <c r="N29" s="71"/>
      <c r="O29" s="315"/>
    </row>
    <row r="30" spans="2:15" ht="15" customHeight="1">
      <c r="B30" s="28"/>
      <c r="C30" s="105" t="s">
        <v>142</v>
      </c>
      <c r="D30" s="230"/>
      <c r="E30" s="110"/>
      <c r="F30" s="287">
        <v>4375.58089643</v>
      </c>
      <c r="G30" s="91" t="s">
        <v>149</v>
      </c>
      <c r="H30" s="125" t="str">
        <f t="shared" si="0"/>
        <v> </v>
      </c>
      <c r="I30" s="42"/>
      <c r="J30" s="286"/>
      <c r="K30" s="42"/>
      <c r="L30" s="284"/>
      <c r="M30" s="33"/>
      <c r="N30" s="71"/>
      <c r="O30" s="315"/>
    </row>
    <row r="31" spans="2:15" ht="15" customHeight="1">
      <c r="B31" s="28"/>
      <c r="C31" s="105" t="s">
        <v>143</v>
      </c>
      <c r="D31" s="230"/>
      <c r="E31" s="110"/>
      <c r="F31" s="285">
        <v>14160.16361864</v>
      </c>
      <c r="G31" s="91" t="s">
        <v>150</v>
      </c>
      <c r="H31" s="125" t="str">
        <f t="shared" si="0"/>
        <v> </v>
      </c>
      <c r="I31" s="42"/>
      <c r="J31" s="286"/>
      <c r="K31" s="42"/>
      <c r="L31" s="284"/>
      <c r="M31" s="33"/>
      <c r="N31" s="71"/>
      <c r="O31" s="315"/>
    </row>
    <row r="32" spans="2:15" ht="15" customHeight="1">
      <c r="B32" s="28"/>
      <c r="C32" s="105" t="s">
        <v>144</v>
      </c>
      <c r="D32" s="230"/>
      <c r="E32" s="110"/>
      <c r="F32" s="285">
        <v>3908.3856307600004</v>
      </c>
      <c r="G32" s="91" t="s">
        <v>151</v>
      </c>
      <c r="H32" s="126" t="str">
        <f t="shared" si="0"/>
        <v> </v>
      </c>
      <c r="I32" s="42"/>
      <c r="J32" s="286"/>
      <c r="K32" s="42"/>
      <c r="L32" s="284"/>
      <c r="M32" s="33"/>
      <c r="N32" s="71"/>
      <c r="O32" s="315"/>
    </row>
    <row r="33" spans="2:15" ht="15" customHeight="1">
      <c r="B33" s="28"/>
      <c r="C33" s="343" t="s">
        <v>280</v>
      </c>
      <c r="D33" s="344"/>
      <c r="E33" s="345"/>
      <c r="F33" s="135"/>
      <c r="G33" s="91"/>
      <c r="H33" s="145"/>
      <c r="J33" s="145"/>
      <c r="L33" s="145"/>
      <c r="M33" s="33"/>
      <c r="N33" s="71"/>
      <c r="O33" s="315"/>
    </row>
    <row r="34" spans="2:15" ht="15" customHeight="1">
      <c r="B34" s="28"/>
      <c r="C34" s="346"/>
      <c r="D34" s="347"/>
      <c r="E34" s="348"/>
      <c r="F34" s="150">
        <f>IF(COUNTIF(H26,"&lt;&gt; ")+COUNTIF(H27:H32,"&lt;&gt; ")=0,SUM(F26,((F28+F29)*0.1),(F27-(F28+F29)),F30,F31,F32,),"")</f>
        <v>25127.94841238</v>
      </c>
      <c r="G34" s="91" t="s">
        <v>152</v>
      </c>
      <c r="H34" s="155"/>
      <c r="J34" s="155"/>
      <c r="L34" s="155"/>
      <c r="M34" s="33"/>
      <c r="N34" s="71"/>
      <c r="O34" s="315"/>
    </row>
    <row r="35" spans="2:15" ht="15" customHeight="1">
      <c r="B35" s="86"/>
      <c r="C35" s="105" t="s">
        <v>145</v>
      </c>
      <c r="D35" s="230"/>
      <c r="E35" s="110"/>
      <c r="F35" s="135"/>
      <c r="G35" s="91"/>
      <c r="H35" s="146"/>
      <c r="J35" s="146"/>
      <c r="L35" s="146"/>
      <c r="M35" s="33"/>
      <c r="N35" s="71"/>
      <c r="O35" s="315"/>
    </row>
    <row r="36" spans="2:15" ht="15" customHeight="1">
      <c r="B36" s="86"/>
      <c r="C36" s="109" t="s">
        <v>109</v>
      </c>
      <c r="D36" s="231"/>
      <c r="E36" s="106"/>
      <c r="F36" s="285">
        <v>1506.820105</v>
      </c>
      <c r="G36" s="91" t="s">
        <v>153</v>
      </c>
      <c r="H36" s="124" t="str">
        <f aca="true" t="shared" si="1" ref="H36:H50">IF(ISTEXT(F36),"No text please",IF(F36&lt;0,"No negatives please",IF(ISBLANK(F36),"Please enter a value",IF(AND(F36=0,ISERROR(FIND("zero",J36))),"Please confirm zero",IF(AND(F36&lt;&gt;0,J36="Confirmed zero"),"Value not zero"," ")))))</f>
        <v> </v>
      </c>
      <c r="J36" s="286"/>
      <c r="L36" s="284" t="s">
        <v>416</v>
      </c>
      <c r="M36" s="33"/>
      <c r="N36" s="71"/>
      <c r="O36" s="315"/>
    </row>
    <row r="37" spans="2:15" ht="15" customHeight="1">
      <c r="B37" s="86"/>
      <c r="C37" s="109" t="s">
        <v>110</v>
      </c>
      <c r="D37" s="231"/>
      <c r="E37" s="106"/>
      <c r="F37" s="285">
        <v>0</v>
      </c>
      <c r="G37" s="91" t="s">
        <v>154</v>
      </c>
      <c r="H37" s="125" t="str">
        <f t="shared" si="1"/>
        <v> </v>
      </c>
      <c r="J37" s="286" t="s">
        <v>255</v>
      </c>
      <c r="L37" s="284" t="s">
        <v>416</v>
      </c>
      <c r="M37" s="33"/>
      <c r="N37" s="71"/>
      <c r="O37" s="315"/>
    </row>
    <row r="38" spans="2:15" ht="15" customHeight="1">
      <c r="B38" s="86"/>
      <c r="C38" s="109" t="s">
        <v>111</v>
      </c>
      <c r="D38" s="231"/>
      <c r="E38" s="106"/>
      <c r="F38" s="285">
        <v>0</v>
      </c>
      <c r="G38" s="91" t="s">
        <v>155</v>
      </c>
      <c r="H38" s="125" t="str">
        <f t="shared" si="1"/>
        <v> </v>
      </c>
      <c r="J38" s="286" t="s">
        <v>255</v>
      </c>
      <c r="L38" s="284" t="s">
        <v>416</v>
      </c>
      <c r="M38" s="33"/>
      <c r="N38" s="71"/>
      <c r="O38" s="315"/>
    </row>
    <row r="39" spans="2:15" ht="15" customHeight="1">
      <c r="B39" s="86"/>
      <c r="C39" s="109" t="s">
        <v>112</v>
      </c>
      <c r="D39" s="231"/>
      <c r="E39" s="106"/>
      <c r="F39" s="285">
        <v>2.28307</v>
      </c>
      <c r="G39" s="91" t="s">
        <v>156</v>
      </c>
      <c r="H39" s="125" t="str">
        <f t="shared" si="1"/>
        <v> </v>
      </c>
      <c r="J39" s="286"/>
      <c r="L39" s="284" t="s">
        <v>416</v>
      </c>
      <c r="M39" s="33"/>
      <c r="N39" s="71"/>
      <c r="O39" s="315"/>
    </row>
    <row r="40" spans="2:15" ht="15" customHeight="1">
      <c r="B40" s="86"/>
      <c r="C40" s="109" t="s">
        <v>113</v>
      </c>
      <c r="D40" s="231"/>
      <c r="E40" s="106"/>
      <c r="F40" s="285">
        <v>119.576</v>
      </c>
      <c r="G40" s="91" t="s">
        <v>157</v>
      </c>
      <c r="H40" s="125" t="str">
        <f t="shared" si="1"/>
        <v> </v>
      </c>
      <c r="J40" s="286"/>
      <c r="L40" s="284" t="s">
        <v>416</v>
      </c>
      <c r="M40" s="33"/>
      <c r="N40" s="71"/>
      <c r="O40" s="315"/>
    </row>
    <row r="41" spans="2:15" ht="15" customHeight="1">
      <c r="B41" s="85"/>
      <c r="C41" s="105" t="s">
        <v>146</v>
      </c>
      <c r="D41" s="230"/>
      <c r="E41" s="106"/>
      <c r="F41" s="287">
        <v>2735</v>
      </c>
      <c r="G41" s="91" t="s">
        <v>158</v>
      </c>
      <c r="H41" s="126" t="str">
        <f>IF(ISTEXT(F41),"No text please",IF(ISBLANK(F41),"Please enter a value",IF(AND(F41=0,ISERROR(FIND("zero",J41))),"Please confirm zero",IF(AND(F41&lt;&gt;0,J41="Confirmed zero"),"Value not zero"," "))))</f>
        <v> </v>
      </c>
      <c r="J41" s="286"/>
      <c r="L41" s="284"/>
      <c r="M41" s="33"/>
      <c r="N41" s="71"/>
      <c r="O41" s="315"/>
    </row>
    <row r="42" spans="2:15" ht="15" customHeight="1">
      <c r="B42" s="85"/>
      <c r="C42" s="105" t="s">
        <v>268</v>
      </c>
      <c r="D42" s="230"/>
      <c r="E42" s="110"/>
      <c r="F42" s="135"/>
      <c r="G42" s="91"/>
      <c r="H42" s="145"/>
      <c r="J42" s="145"/>
      <c r="L42" s="145"/>
      <c r="M42" s="33"/>
      <c r="N42" s="71"/>
      <c r="O42" s="315"/>
    </row>
    <row r="43" spans="2:15" ht="15" customHeight="1">
      <c r="B43" s="85"/>
      <c r="C43" s="109" t="s">
        <v>269</v>
      </c>
      <c r="D43" s="231"/>
      <c r="E43" s="110"/>
      <c r="F43" s="287">
        <v>0</v>
      </c>
      <c r="G43" s="91" t="s">
        <v>271</v>
      </c>
      <c r="H43" s="124" t="str">
        <f t="shared" si="1"/>
        <v> </v>
      </c>
      <c r="J43" s="286" t="s">
        <v>255</v>
      </c>
      <c r="L43" s="284" t="s">
        <v>416</v>
      </c>
      <c r="M43" s="33"/>
      <c r="N43" s="71"/>
      <c r="O43" s="315"/>
    </row>
    <row r="44" spans="2:15" ht="15" customHeight="1">
      <c r="B44" s="85"/>
      <c r="C44" s="109" t="s">
        <v>311</v>
      </c>
      <c r="D44" s="231"/>
      <c r="E44" s="110"/>
      <c r="F44" s="287">
        <v>417.55464907</v>
      </c>
      <c r="G44" s="91" t="s">
        <v>274</v>
      </c>
      <c r="H44" s="125" t="str">
        <f t="shared" si="1"/>
        <v> </v>
      </c>
      <c r="J44" s="286"/>
      <c r="L44" s="284" t="s">
        <v>416</v>
      </c>
      <c r="M44" s="33"/>
      <c r="N44" s="71"/>
      <c r="O44" s="315"/>
    </row>
    <row r="45" spans="2:15" ht="15" customHeight="1">
      <c r="B45" s="85"/>
      <c r="C45" s="109" t="s">
        <v>312</v>
      </c>
      <c r="D45" s="231"/>
      <c r="E45" s="110"/>
      <c r="F45" s="287">
        <v>0</v>
      </c>
      <c r="G45" s="91" t="s">
        <v>275</v>
      </c>
      <c r="H45" s="125" t="str">
        <f t="shared" si="1"/>
        <v> </v>
      </c>
      <c r="J45" s="286" t="s">
        <v>255</v>
      </c>
      <c r="L45" s="284" t="s">
        <v>416</v>
      </c>
      <c r="M45" s="33"/>
      <c r="N45" s="71"/>
      <c r="O45" s="315"/>
    </row>
    <row r="46" spans="2:15" ht="15" customHeight="1">
      <c r="B46" s="85"/>
      <c r="C46" s="109" t="s">
        <v>272</v>
      </c>
      <c r="D46" s="231"/>
      <c r="E46" s="110"/>
      <c r="F46" s="287">
        <v>157.12014000000002</v>
      </c>
      <c r="G46" s="91" t="s">
        <v>276</v>
      </c>
      <c r="H46" s="125" t="str">
        <f t="shared" si="1"/>
        <v> </v>
      </c>
      <c r="J46" s="286"/>
      <c r="L46" s="284" t="s">
        <v>416</v>
      </c>
      <c r="M46" s="33"/>
      <c r="N46" s="71"/>
      <c r="O46" s="315"/>
    </row>
    <row r="47" spans="2:15" ht="15" customHeight="1">
      <c r="B47" s="85"/>
      <c r="C47" s="337" t="s">
        <v>273</v>
      </c>
      <c r="D47" s="338"/>
      <c r="E47" s="339"/>
      <c r="F47" s="135"/>
      <c r="G47" s="91"/>
      <c r="H47" s="133"/>
      <c r="J47" s="145"/>
      <c r="L47" s="145"/>
      <c r="M47" s="33"/>
      <c r="N47" s="71"/>
      <c r="O47" s="315"/>
    </row>
    <row r="48" spans="2:15" ht="15" customHeight="1">
      <c r="B48" s="85"/>
      <c r="C48" s="340"/>
      <c r="D48" s="341"/>
      <c r="E48" s="342"/>
      <c r="F48" s="287">
        <v>129.96087</v>
      </c>
      <c r="G48" s="91" t="s">
        <v>277</v>
      </c>
      <c r="H48" s="154" t="str">
        <f>IF(ISTEXT(F48),"No text please",IF(F48&lt;0,"No negatives please",IF(ISBLANK(F48),"Please enter a value",IF(AND(F48=0,ISERROR(FIND("zero",J48))),"Please confirm zero",IF(AND(F48&lt;&gt;0,J48="Confirmed zero"),"Value not zero"," ")))))</f>
        <v> </v>
      </c>
      <c r="J48" s="286"/>
      <c r="L48" s="284" t="s">
        <v>416</v>
      </c>
      <c r="M48" s="33"/>
      <c r="N48" s="71"/>
      <c r="O48" s="315"/>
    </row>
    <row r="49" spans="2:15" ht="15" customHeight="1">
      <c r="B49" s="85"/>
      <c r="C49" s="337" t="s">
        <v>313</v>
      </c>
      <c r="D49" s="338"/>
      <c r="E49" s="339"/>
      <c r="F49" s="135"/>
      <c r="G49" s="91"/>
      <c r="H49" s="133"/>
      <c r="J49" s="145"/>
      <c r="L49" s="145"/>
      <c r="M49" s="33"/>
      <c r="N49" s="71"/>
      <c r="O49" s="315"/>
    </row>
    <row r="50" spans="2:15" ht="15" customHeight="1">
      <c r="B50" s="85"/>
      <c r="C50" s="340"/>
      <c r="D50" s="341"/>
      <c r="E50" s="342"/>
      <c r="F50" s="287">
        <v>1381.635013</v>
      </c>
      <c r="G50" s="91" t="s">
        <v>278</v>
      </c>
      <c r="H50" s="153" t="str">
        <f t="shared" si="1"/>
        <v> </v>
      </c>
      <c r="J50" s="286"/>
      <c r="L50" s="284" t="s">
        <v>416</v>
      </c>
      <c r="M50" s="33"/>
      <c r="N50" s="71"/>
      <c r="O50" s="315"/>
    </row>
    <row r="51" spans="2:15" ht="15" customHeight="1">
      <c r="B51" s="85"/>
      <c r="C51" s="109" t="s">
        <v>399</v>
      </c>
      <c r="D51" s="231"/>
      <c r="E51" s="110"/>
      <c r="F51" s="287">
        <v>221665</v>
      </c>
      <c r="G51" s="91" t="s">
        <v>398</v>
      </c>
      <c r="H51" s="102" t="str">
        <f>IF(ISTEXT(F51),"No text please",IF(F51&lt;0,"No negatives please",IF(ISBLANK(F51),"Please enter a value",IF(AND(F51=0,ISERROR(FIND("zero",J51))),"Please confirm zero",IF(AND(F51&lt;&gt;0,J51="Confirmed zero"),"Value not zero"," ")))))</f>
        <v> </v>
      </c>
      <c r="J51" s="286"/>
      <c r="L51" s="284"/>
      <c r="M51" s="33"/>
      <c r="N51" s="71"/>
      <c r="O51" s="315"/>
    </row>
    <row r="52" spans="2:15" ht="30" customHeight="1">
      <c r="B52" s="25"/>
      <c r="C52" s="324" t="s">
        <v>281</v>
      </c>
      <c r="D52" s="325"/>
      <c r="E52" s="326"/>
      <c r="F52" s="151">
        <f>IF(AND(COUNTIF(H36:H41,"&lt;&gt; ")=0,ISNUMBER(F25),ISNUMBER(F34)),SUM(F25,F34,F36:F37,F38*0.1,F39,-F40,-F41),"")</f>
        <v>230991.54858738</v>
      </c>
      <c r="G52" s="91" t="s">
        <v>270</v>
      </c>
      <c r="H52" s="30"/>
      <c r="L52" s="30"/>
      <c r="M52" s="33"/>
      <c r="N52" s="71"/>
      <c r="O52" s="315"/>
    </row>
    <row r="53" spans="2:15" ht="19.5" customHeight="1">
      <c r="B53" s="29"/>
      <c r="C53" s="58"/>
      <c r="D53" s="58"/>
      <c r="E53" s="40"/>
      <c r="F53" s="44"/>
      <c r="G53" s="57"/>
      <c r="H53" s="34"/>
      <c r="I53" s="34"/>
      <c r="J53" s="22"/>
      <c r="K53" s="34"/>
      <c r="L53" s="34"/>
      <c r="M53" s="39"/>
      <c r="N53" s="71"/>
      <c r="O53" s="315"/>
    </row>
    <row r="54" spans="2:15" ht="19.5" customHeight="1">
      <c r="B54" s="147" t="s">
        <v>134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9"/>
      <c r="N54" s="71"/>
      <c r="O54" s="315"/>
    </row>
    <row r="55" spans="2:15" ht="19.5" customHeight="1">
      <c r="B55" s="82"/>
      <c r="C55" s="84"/>
      <c r="D55" s="84"/>
      <c r="E55" s="35"/>
      <c r="F55" s="36"/>
      <c r="G55" s="83"/>
      <c r="H55" s="36"/>
      <c r="J55" s="24"/>
      <c r="L55" s="36"/>
      <c r="M55" s="33"/>
      <c r="N55" s="71"/>
      <c r="O55" s="315"/>
    </row>
    <row r="56" spans="2:15" ht="15" customHeight="1">
      <c r="B56" s="37"/>
      <c r="C56" s="98" t="s">
        <v>137</v>
      </c>
      <c r="D56" s="223"/>
      <c r="E56" s="94"/>
      <c r="F56" s="2" t="str">
        <f>F$19</f>
        <v>Amount in million EUR</v>
      </c>
      <c r="G56" s="134"/>
      <c r="H56" s="128" t="str">
        <f>H$19</f>
        <v>Checks</v>
      </c>
      <c r="J56" s="128" t="str">
        <f>J$19</f>
        <v>Remarks</v>
      </c>
      <c r="L56" s="128" t="str">
        <f>L$19</f>
        <v>Comments</v>
      </c>
      <c r="M56" s="33"/>
      <c r="N56" s="71"/>
      <c r="O56" s="315"/>
    </row>
    <row r="57" spans="2:15" s="152" customFormat="1" ht="15" customHeight="1">
      <c r="B57" s="45"/>
      <c r="C57" s="103" t="s">
        <v>63</v>
      </c>
      <c r="D57" s="233"/>
      <c r="E57" s="104"/>
      <c r="F57" s="285">
        <v>10629.569988469999</v>
      </c>
      <c r="G57" s="93" t="s">
        <v>83</v>
      </c>
      <c r="H57" s="124" t="str">
        <f>IF(ISTEXT(F57),"No text please",IF(F57&lt;0,"No negatives please",IF(ISBLANK(F57),"Please enter a value",IF(AND(F57=0,ISERROR(FIND("zero",J57))),"Please confirm zero",IF(AND(F57&lt;&gt;0,J57="Confirmed zero"),"Value not zero",IF($F$57&lt;$F$58,"&lt; 3.a.(1)"," "))))))</f>
        <v> </v>
      </c>
      <c r="I57" s="46"/>
      <c r="J57" s="286"/>
      <c r="K57" s="46"/>
      <c r="L57" s="322" t="s">
        <v>403</v>
      </c>
      <c r="M57" s="47"/>
      <c r="N57" s="71"/>
      <c r="O57" s="316"/>
    </row>
    <row r="58" spans="2:15" s="152" customFormat="1" ht="15" customHeight="1">
      <c r="B58" s="45"/>
      <c r="C58" s="109" t="s">
        <v>302</v>
      </c>
      <c r="D58" s="231"/>
      <c r="E58" s="106"/>
      <c r="F58" s="285">
        <v>0</v>
      </c>
      <c r="G58" s="93" t="s">
        <v>303</v>
      </c>
      <c r="H58" s="125" t="str">
        <f>IF(ISTEXT(F58),"No text please",IF(F58&lt;0,"No negatives please",IF(ISBLANK(F58),"Please enter a value",IF(AND(F58=0,ISERROR(FIND("zero",J58))),"Please confirm zero",IF(AND(F58&lt;&gt;0,J58="Confirmed zero"),"Value not zero",IF($F$57&lt;$F$58,"&gt; 3.a."," "))))))</f>
        <v> </v>
      </c>
      <c r="I58" s="46"/>
      <c r="J58" s="286" t="s">
        <v>255</v>
      </c>
      <c r="K58" s="46"/>
      <c r="L58" s="288"/>
      <c r="M58" s="47"/>
      <c r="N58" s="71"/>
      <c r="O58" s="316"/>
    </row>
    <row r="59" spans="2:15" s="152" customFormat="1" ht="15" customHeight="1">
      <c r="B59" s="45"/>
      <c r="C59" s="105" t="s">
        <v>64</v>
      </c>
      <c r="D59" s="230"/>
      <c r="E59" s="106"/>
      <c r="F59" s="285">
        <v>2157.72945046</v>
      </c>
      <c r="G59" s="93" t="s">
        <v>84</v>
      </c>
      <c r="H59" s="126" t="str">
        <f>IF(ISTEXT(F59),"No text please",IF(F59&lt;0,"No negatives please",IF(ISBLANK(F59),"Please enter a value",IF(AND(F59=0,ISERROR(FIND("zero",J59))),"Please confirm zero",IF(AND(F59&lt;&gt;0,J59="Confirmed zero"),"Value not zero"," ")))))</f>
        <v> </v>
      </c>
      <c r="I59" s="46"/>
      <c r="J59" s="286"/>
      <c r="K59" s="46"/>
      <c r="L59" s="322" t="s">
        <v>404</v>
      </c>
      <c r="M59" s="47"/>
      <c r="N59" s="71"/>
      <c r="O59" s="316"/>
    </row>
    <row r="60" spans="2:15" ht="15" customHeight="1">
      <c r="B60" s="45"/>
      <c r="C60" s="105" t="s">
        <v>397</v>
      </c>
      <c r="D60" s="230"/>
      <c r="E60" s="106"/>
      <c r="F60" s="133"/>
      <c r="G60" s="93"/>
      <c r="H60" s="133"/>
      <c r="J60" s="133"/>
      <c r="L60" s="133"/>
      <c r="M60" s="33"/>
      <c r="N60" s="71"/>
      <c r="O60" s="315"/>
    </row>
    <row r="61" spans="2:15" s="152" customFormat="1" ht="15" customHeight="1">
      <c r="B61" s="45"/>
      <c r="C61" s="109" t="s">
        <v>65</v>
      </c>
      <c r="D61" s="231"/>
      <c r="E61" s="106"/>
      <c r="F61" s="285">
        <v>2091.470031379462</v>
      </c>
      <c r="G61" s="93" t="s">
        <v>114</v>
      </c>
      <c r="H61" s="124" t="str">
        <f aca="true" t="shared" si="2" ref="H61:H67">IF(ISTEXT(F61),"No text please",IF(F61&lt;0,"No negatives please",IF(ISBLANK(F61),"Please enter a value",IF(AND(F61=0,ISERROR(FIND("zero",J61))),"Please confirm zero",IF(AND(F61&lt;&gt;0,J61="Confirmed zero"),"Value not zero"," ")))))</f>
        <v> </v>
      </c>
      <c r="I61" s="46"/>
      <c r="J61" s="286"/>
      <c r="K61" s="46"/>
      <c r="L61" s="288"/>
      <c r="M61" s="47"/>
      <c r="N61" s="71"/>
      <c r="O61" s="316"/>
    </row>
    <row r="62" spans="2:15" s="152" customFormat="1" ht="15" customHeight="1">
      <c r="B62" s="45"/>
      <c r="C62" s="109" t="s">
        <v>66</v>
      </c>
      <c r="D62" s="231"/>
      <c r="E62" s="106"/>
      <c r="F62" s="285">
        <v>3333.137506155412</v>
      </c>
      <c r="G62" s="93" t="s">
        <v>115</v>
      </c>
      <c r="H62" s="125" t="str">
        <f t="shared" si="2"/>
        <v> </v>
      </c>
      <c r="I62" s="46"/>
      <c r="J62" s="286"/>
      <c r="K62" s="46"/>
      <c r="L62" s="288"/>
      <c r="M62" s="47"/>
      <c r="N62" s="71"/>
      <c r="O62" s="316"/>
    </row>
    <row r="63" spans="2:15" s="152" customFormat="1" ht="15" customHeight="1">
      <c r="B63" s="45"/>
      <c r="C63" s="109" t="s">
        <v>67</v>
      </c>
      <c r="D63" s="231"/>
      <c r="E63" s="106"/>
      <c r="F63" s="285">
        <v>580.793761362482</v>
      </c>
      <c r="G63" s="93" t="s">
        <v>116</v>
      </c>
      <c r="H63" s="125" t="str">
        <f t="shared" si="2"/>
        <v> </v>
      </c>
      <c r="I63" s="46"/>
      <c r="J63" s="286"/>
      <c r="K63" s="46"/>
      <c r="L63" s="288"/>
      <c r="M63" s="47"/>
      <c r="N63" s="71"/>
      <c r="O63" s="316"/>
    </row>
    <row r="64" spans="2:15" s="152" customFormat="1" ht="15" customHeight="1">
      <c r="B64" s="45"/>
      <c r="C64" s="109" t="s">
        <v>68</v>
      </c>
      <c r="D64" s="231"/>
      <c r="E64" s="106"/>
      <c r="F64" s="285">
        <v>0</v>
      </c>
      <c r="G64" s="93" t="s">
        <v>117</v>
      </c>
      <c r="H64" s="125" t="str">
        <f t="shared" si="2"/>
        <v> </v>
      </c>
      <c r="I64" s="46"/>
      <c r="J64" s="286" t="s">
        <v>255</v>
      </c>
      <c r="K64" s="46"/>
      <c r="L64" s="288"/>
      <c r="M64" s="47"/>
      <c r="N64" s="71"/>
      <c r="O64" s="316"/>
    </row>
    <row r="65" spans="2:15" s="152" customFormat="1" ht="15" customHeight="1">
      <c r="B65" s="45"/>
      <c r="C65" s="109" t="s">
        <v>304</v>
      </c>
      <c r="D65" s="231"/>
      <c r="E65" s="106"/>
      <c r="F65" s="285">
        <v>103.46652866744456</v>
      </c>
      <c r="G65" s="93" t="s">
        <v>118</v>
      </c>
      <c r="H65" s="125" t="str">
        <f>IF(ISTEXT(F65),"No text please",IF(F65&lt;0,"No negatives please",IF(ISBLANK(F65),"Please enter a value",IF(AND(F65=0,ISERROR(FIND("zero",J65))),"Please confirm zero",IF(AND(F65&lt;&gt;0,J65="Confirmed zero"),"Value not zero",IF($F$65&lt;$F$66,"&lt; 3.c.(6)"," "))))))</f>
        <v> </v>
      </c>
      <c r="I65" s="46"/>
      <c r="J65" s="286"/>
      <c r="K65" s="46"/>
      <c r="L65" s="284"/>
      <c r="M65" s="47"/>
      <c r="N65" s="71"/>
      <c r="O65" s="316"/>
    </row>
    <row r="66" spans="2:15" s="152" customFormat="1" ht="15" customHeight="1">
      <c r="B66" s="45"/>
      <c r="C66" s="120" t="s">
        <v>305</v>
      </c>
      <c r="D66" s="234"/>
      <c r="E66" s="106"/>
      <c r="F66" s="285">
        <v>30.685464739999997</v>
      </c>
      <c r="G66" s="93" t="s">
        <v>119</v>
      </c>
      <c r="H66" s="125" t="str">
        <f>IF(ISTEXT(F66),"No text please",IF(F66&lt;0,"No negatives please",IF(ISBLANK(F66),"Please enter a value",IF(AND(F66=0,ISERROR(FIND("zero",J66))),"Please confirm zero",IF(AND(F66&lt;&gt;0,J66="Confirmed zero"),"Value not zero",IF($F$65&lt;$F$66,"&gt; 3.c.(5)"," "))))))</f>
        <v> </v>
      </c>
      <c r="I66" s="46"/>
      <c r="J66" s="286"/>
      <c r="K66" s="46"/>
      <c r="L66" s="284"/>
      <c r="M66" s="47"/>
      <c r="N66" s="71"/>
      <c r="O66" s="316"/>
    </row>
    <row r="67" spans="2:15" s="152" customFormat="1" ht="15" customHeight="1">
      <c r="B67" s="45"/>
      <c r="C67" s="105" t="s">
        <v>69</v>
      </c>
      <c r="D67" s="230"/>
      <c r="E67" s="106"/>
      <c r="F67" s="285">
        <v>148.7770591201835</v>
      </c>
      <c r="G67" s="93" t="s">
        <v>85</v>
      </c>
      <c r="H67" s="126" t="str">
        <f t="shared" si="2"/>
        <v> </v>
      </c>
      <c r="I67" s="46"/>
      <c r="J67" s="286"/>
      <c r="K67" s="46"/>
      <c r="L67" s="288"/>
      <c r="M67" s="47"/>
      <c r="N67" s="71"/>
      <c r="O67" s="316"/>
    </row>
    <row r="68" spans="2:15" ht="15" customHeight="1">
      <c r="B68" s="45"/>
      <c r="C68" s="105" t="s">
        <v>400</v>
      </c>
      <c r="D68" s="230"/>
      <c r="E68" s="106"/>
      <c r="F68" s="133"/>
      <c r="G68" s="93"/>
      <c r="H68" s="133"/>
      <c r="J68" s="133"/>
      <c r="L68" s="133"/>
      <c r="M68" s="33"/>
      <c r="N68" s="71"/>
      <c r="O68" s="315"/>
    </row>
    <row r="69" spans="2:15" s="152" customFormat="1" ht="15" customHeight="1">
      <c r="B69" s="45"/>
      <c r="C69" s="109" t="s">
        <v>70</v>
      </c>
      <c r="D69" s="231"/>
      <c r="E69" s="106"/>
      <c r="F69" s="285">
        <v>496.70447086</v>
      </c>
      <c r="G69" s="93" t="s">
        <v>58</v>
      </c>
      <c r="H69" s="124" t="str">
        <f>IF(ISTEXT(F69),"No text please",IF(F69&lt;0,"No negatives please",IF(ISBLANK(F69),"Please enter a value",IF(AND(F69=0,ISERROR(FIND("zero",J69))),"Please confirm zero",IF(AND(F69&lt;&gt;0,J69="Confirmed zero"),"Value not zero"," ")))))</f>
        <v> </v>
      </c>
      <c r="I69" s="46"/>
      <c r="J69" s="286"/>
      <c r="K69" s="46"/>
      <c r="L69" s="288"/>
      <c r="M69" s="47"/>
      <c r="N69" s="71"/>
      <c r="O69" s="316"/>
    </row>
    <row r="70" spans="2:15" s="152" customFormat="1" ht="15" customHeight="1">
      <c r="B70" s="45"/>
      <c r="C70" s="121" t="s">
        <v>71</v>
      </c>
      <c r="D70" s="235"/>
      <c r="E70" s="108"/>
      <c r="F70" s="285">
        <v>1565.89028465</v>
      </c>
      <c r="G70" s="93" t="s">
        <v>120</v>
      </c>
      <c r="H70" s="126" t="str">
        <f>IF(ISTEXT(F70),"No text please",IF(F70&lt;0,"No negatives please",IF(ISBLANK(F70),"Please enter a value",IF(AND(F70=0,ISERROR(FIND("zero",J70))),"Please confirm zero",IF(AND(F70&lt;&gt;0,J70="Confirmed zero"),"Value not zero"," ")))))</f>
        <v> </v>
      </c>
      <c r="I70" s="46"/>
      <c r="J70" s="286"/>
      <c r="K70" s="46"/>
      <c r="L70" s="288"/>
      <c r="M70" s="47"/>
      <c r="N70" s="71"/>
      <c r="O70" s="316"/>
    </row>
    <row r="71" spans="2:15" s="152" customFormat="1" ht="15" customHeight="1">
      <c r="B71" s="45"/>
      <c r="C71" s="349" t="s">
        <v>306</v>
      </c>
      <c r="D71" s="350"/>
      <c r="E71" s="351"/>
      <c r="F71" s="135"/>
      <c r="G71" s="93"/>
      <c r="H71" s="30"/>
      <c r="I71" s="30"/>
      <c r="J71" s="30"/>
      <c r="K71" s="30"/>
      <c r="L71" s="30"/>
      <c r="M71" s="47"/>
      <c r="N71" s="71"/>
      <c r="O71" s="316"/>
    </row>
    <row r="72" spans="2:15" ht="15" customHeight="1">
      <c r="B72" s="45"/>
      <c r="C72" s="352"/>
      <c r="D72" s="353"/>
      <c r="E72" s="354"/>
      <c r="F72" s="151">
        <f>IF(COUNTIF(H57:H59,"&lt;&gt; ")+COUNTIF(H61:H67,"&lt;&gt; ")+COUNTIF(H69:H70,"&lt;&gt; ")=0,F57+F59+SUM(F61:F64)+MAX((F65-F66),0)+F67+F69+F70,"")</f>
        <v>21076.853616384982</v>
      </c>
      <c r="G72" s="93" t="s">
        <v>95</v>
      </c>
      <c r="H72" s="30"/>
      <c r="L72" s="30"/>
      <c r="M72" s="33"/>
      <c r="N72" s="71"/>
      <c r="O72" s="315"/>
    </row>
    <row r="73" spans="2:15" ht="30" customHeight="1">
      <c r="B73" s="82"/>
      <c r="C73" s="84"/>
      <c r="D73" s="84"/>
      <c r="E73" s="35"/>
      <c r="F73" s="36"/>
      <c r="G73" s="93"/>
      <c r="H73" s="36"/>
      <c r="J73" s="24"/>
      <c r="L73" s="36"/>
      <c r="M73" s="33"/>
      <c r="N73" s="71"/>
      <c r="O73" s="315"/>
    </row>
    <row r="74" spans="2:15" ht="15" customHeight="1">
      <c r="B74" s="37"/>
      <c r="C74" s="98" t="s">
        <v>138</v>
      </c>
      <c r="D74" s="223"/>
      <c r="E74" s="94"/>
      <c r="F74" s="2" t="str">
        <f>F$19</f>
        <v>Amount in million EUR</v>
      </c>
      <c r="G74" s="134"/>
      <c r="H74" s="128" t="str">
        <f>H$19</f>
        <v>Checks</v>
      </c>
      <c r="J74" s="128" t="str">
        <f>J$19</f>
        <v>Remarks</v>
      </c>
      <c r="L74" s="128" t="str">
        <f>L$19</f>
        <v>Comments</v>
      </c>
      <c r="M74" s="33"/>
      <c r="N74" s="71"/>
      <c r="O74" s="315"/>
    </row>
    <row r="75" spans="2:15" s="152" customFormat="1" ht="15" customHeight="1">
      <c r="B75" s="25"/>
      <c r="C75" s="103" t="s">
        <v>72</v>
      </c>
      <c r="D75" s="233"/>
      <c r="E75" s="104"/>
      <c r="F75" s="285">
        <v>16918.34213451</v>
      </c>
      <c r="G75" s="93" t="s">
        <v>121</v>
      </c>
      <c r="H75" s="124" t="str">
        <f>IF(ISTEXT(F75),"No text please",IF(F75&lt;0,"No negatives please",IF(ISBLANK(F75),"Please enter a value",IF(AND(F75=0,ISERROR(FIND("zero",J75))),"Please confirm zero",IF(AND(F75&lt;&gt;0,J75="Confirmed zero"),"Value not zero"," ")))))</f>
        <v> </v>
      </c>
      <c r="I75" s="46"/>
      <c r="J75" s="286"/>
      <c r="K75" s="46"/>
      <c r="L75" s="288"/>
      <c r="M75" s="47"/>
      <c r="N75" s="71"/>
      <c r="O75" s="316"/>
    </row>
    <row r="76" spans="2:15" s="152" customFormat="1" ht="15" customHeight="1">
      <c r="B76" s="25"/>
      <c r="C76" s="105" t="s">
        <v>73</v>
      </c>
      <c r="D76" s="230"/>
      <c r="E76" s="106"/>
      <c r="F76" s="285">
        <v>5143.1884748699995</v>
      </c>
      <c r="G76" s="93" t="s">
        <v>122</v>
      </c>
      <c r="H76" s="125" t="str">
        <f>IF(ISTEXT(F76),"No text please",IF(F76&lt;0,"No negatives please",IF(ISBLANK(F76),"Please enter a value",IF(AND(F76=0,ISERROR(FIND("zero",J76))),"Please confirm zero",IF(AND(F76&lt;&gt;0,J76="Confirmed zero"),"Value not zero"," ")))))</f>
        <v> </v>
      </c>
      <c r="I76" s="46"/>
      <c r="J76" s="286"/>
      <c r="K76" s="46"/>
      <c r="L76" s="288"/>
      <c r="M76" s="47"/>
      <c r="N76" s="71"/>
      <c r="O76" s="316"/>
    </row>
    <row r="77" spans="2:15" s="152" customFormat="1" ht="15" customHeight="1">
      <c r="B77" s="25"/>
      <c r="C77" s="105" t="s">
        <v>74</v>
      </c>
      <c r="D77" s="230"/>
      <c r="E77" s="106"/>
      <c r="F77" s="285">
        <v>0</v>
      </c>
      <c r="G77" s="93" t="s">
        <v>123</v>
      </c>
      <c r="H77" s="125" t="str">
        <f>IF(ISTEXT(F77),"No text please",IF(F77&lt;0,"No negatives please",IF(ISBLANK(F77),"Please enter a value",IF(AND(F77=0,ISERROR(FIND("zero",J77))),"Please confirm zero",IF(AND(F77&lt;&gt;0,J77="Confirmed zero"),"Value not zero"," ")))))</f>
        <v> </v>
      </c>
      <c r="I77" s="46"/>
      <c r="J77" s="286" t="s">
        <v>255</v>
      </c>
      <c r="K77" s="46"/>
      <c r="L77" s="284"/>
      <c r="M77" s="47"/>
      <c r="N77" s="71"/>
      <c r="O77" s="316"/>
    </row>
    <row r="78" spans="2:15" s="152" customFormat="1" ht="15" customHeight="1">
      <c r="B78" s="25"/>
      <c r="C78" s="105" t="s">
        <v>75</v>
      </c>
      <c r="D78" s="230"/>
      <c r="E78" s="106"/>
      <c r="F78" s="285">
        <v>738.9091205415791</v>
      </c>
      <c r="G78" s="93" t="s">
        <v>124</v>
      </c>
      <c r="H78" s="126" t="str">
        <f>IF(ISTEXT(F78),"No text please",IF(F78&lt;0,"No negatives please",IF(ISBLANK(F78),"Please enter a value",IF(AND(F78=0,ISERROR(FIND("zero",J78))),"Please confirm zero",IF(AND(F78&lt;&gt;0,J78="Confirmed zero"),"Value not zero"," ")))))</f>
        <v> </v>
      </c>
      <c r="I78" s="46"/>
      <c r="J78" s="286"/>
      <c r="K78" s="46"/>
      <c r="L78" s="288"/>
      <c r="M78" s="47"/>
      <c r="N78" s="71"/>
      <c r="O78" s="316"/>
    </row>
    <row r="79" spans="2:15" s="152" customFormat="1" ht="15" customHeight="1">
      <c r="B79" s="25"/>
      <c r="C79" s="105" t="s">
        <v>76</v>
      </c>
      <c r="D79" s="230"/>
      <c r="E79" s="106"/>
      <c r="F79" s="133"/>
      <c r="G79" s="93"/>
      <c r="H79" s="133"/>
      <c r="I79" s="30"/>
      <c r="J79" s="133"/>
      <c r="K79" s="30"/>
      <c r="L79" s="133"/>
      <c r="M79" s="33"/>
      <c r="N79" s="71"/>
      <c r="O79" s="316"/>
    </row>
    <row r="80" spans="2:15" s="152" customFormat="1" ht="15" customHeight="1">
      <c r="B80" s="25"/>
      <c r="C80" s="109" t="s">
        <v>77</v>
      </c>
      <c r="D80" s="231"/>
      <c r="E80" s="106"/>
      <c r="F80" s="285">
        <v>526.40177067</v>
      </c>
      <c r="G80" s="93" t="s">
        <v>125</v>
      </c>
      <c r="H80" s="124" t="str">
        <f>IF(ISTEXT(F80),"No text please",IF(F80&lt;0,"No negatives please",IF(ISBLANK(F80),"Please enter a value",IF(AND(F80=0,ISERROR(FIND("zero",J80))),"Please confirm zero",IF(AND(F80&lt;&gt;0,J80="Confirmed zero"),"Value not zero"," ")))))</f>
        <v> </v>
      </c>
      <c r="I80" s="46"/>
      <c r="J80" s="286"/>
      <c r="K80" s="46"/>
      <c r="L80" s="288"/>
      <c r="M80" s="47"/>
      <c r="N80" s="71"/>
      <c r="O80" s="316"/>
    </row>
    <row r="81" spans="2:15" s="152" customFormat="1" ht="15" customHeight="1">
      <c r="B81" s="25"/>
      <c r="C81" s="109" t="s">
        <v>71</v>
      </c>
      <c r="D81" s="231"/>
      <c r="E81" s="106"/>
      <c r="F81" s="285">
        <v>530.08893311</v>
      </c>
      <c r="G81" s="93" t="s">
        <v>126</v>
      </c>
      <c r="H81" s="126" t="str">
        <f>IF(ISTEXT(F81),"No text please",IF(F81&lt;0,"No negatives please",IF(ISBLANK(F81),"Please enter a value",IF(AND(F81=0,ISERROR(FIND("zero",J81))),"Please confirm zero",IF(AND(F81&lt;&gt;0,J81="Confirmed zero"),"Value not zero"," ")))))</f>
        <v> </v>
      </c>
      <c r="I81" s="46"/>
      <c r="J81" s="286"/>
      <c r="K81" s="46"/>
      <c r="L81" s="288"/>
      <c r="M81" s="47"/>
      <c r="N81" s="71"/>
      <c r="O81" s="316"/>
    </row>
    <row r="82" spans="2:15" ht="15" customHeight="1">
      <c r="B82" s="85"/>
      <c r="C82" s="105" t="s">
        <v>298</v>
      </c>
      <c r="D82" s="230"/>
      <c r="E82" s="106"/>
      <c r="F82" s="135"/>
      <c r="G82" s="91"/>
      <c r="H82" s="145"/>
      <c r="J82" s="145"/>
      <c r="L82" s="145"/>
      <c r="M82" s="33"/>
      <c r="N82" s="71"/>
      <c r="O82" s="315"/>
    </row>
    <row r="83" spans="2:16" ht="15" customHeight="1">
      <c r="B83" s="85"/>
      <c r="C83" s="109" t="s">
        <v>307</v>
      </c>
      <c r="D83" s="231"/>
      <c r="E83" s="110"/>
      <c r="F83" s="287">
        <v>0</v>
      </c>
      <c r="G83" s="91" t="s">
        <v>299</v>
      </c>
      <c r="H83" s="102" t="str">
        <f>IF(ISTEXT(F83),"No text please",IF(F83&lt;0,"No negatives please",IF(ISBLANK(F83),"Please enter a value",IF(AND(F83=0,ISERROR(FIND("zero",J83))),"Please confirm zero",IF(AND(F83&lt;&gt;0,J83="Confirmed zero"),"Value not zero"," ")))))</f>
        <v> </v>
      </c>
      <c r="J83" s="286" t="s">
        <v>255</v>
      </c>
      <c r="L83" s="321" t="s">
        <v>405</v>
      </c>
      <c r="M83" s="33"/>
      <c r="N83" s="71"/>
      <c r="O83" s="316"/>
      <c r="P83" s="152"/>
    </row>
    <row r="84" spans="2:16" ht="15" customHeight="1">
      <c r="B84" s="85"/>
      <c r="C84" s="109" t="s">
        <v>309</v>
      </c>
      <c r="D84" s="231"/>
      <c r="E84" s="110"/>
      <c r="F84" s="285">
        <v>162</v>
      </c>
      <c r="G84" s="91" t="s">
        <v>308</v>
      </c>
      <c r="H84" s="102" t="str">
        <f>IF(ISTEXT(F84),"No text please",IF(F84&lt;0,"No negatives please",IF(ISBLANK(F84),"Please enter a value",IF(AND(F84=0,ISERROR(FIND("zero",J84))),"Please confirm zero",IF(AND(F84&lt;&gt;0,J84="Confirmed zero"),"Value not zero",IF(SUM($F$75,$F$76)&lt;$F$84,"&gt; 4.a. + 4.b."," "))))))</f>
        <v> </v>
      </c>
      <c r="J84" s="286"/>
      <c r="L84" s="284"/>
      <c r="M84" s="33"/>
      <c r="N84" s="71"/>
      <c r="O84" s="316"/>
      <c r="P84" s="152"/>
    </row>
    <row r="85" spans="2:15" s="152" customFormat="1" ht="15" customHeight="1">
      <c r="B85" s="25"/>
      <c r="C85" s="1" t="s">
        <v>300</v>
      </c>
      <c r="D85" s="272"/>
      <c r="E85" s="159"/>
      <c r="F85" s="151">
        <f>IF(COUNTIF(H75:H78,"&lt;&gt; ")+COUNTIF(H80:H81,"&lt;&gt; ")=0,SUM(F75:F77)+F78+F80+F81,"")</f>
        <v>23856.93043370158</v>
      </c>
      <c r="G85" s="93" t="s">
        <v>301</v>
      </c>
      <c r="H85" s="30"/>
      <c r="I85" s="30"/>
      <c r="J85" s="30"/>
      <c r="K85" s="30"/>
      <c r="L85" s="30"/>
      <c r="M85" s="33"/>
      <c r="N85" s="71"/>
      <c r="O85" s="316"/>
    </row>
    <row r="86" spans="2:15" s="152" customFormat="1" ht="30" customHeight="1">
      <c r="B86" s="82"/>
      <c r="C86" s="87"/>
      <c r="D86" s="87"/>
      <c r="E86" s="89"/>
      <c r="F86" s="49"/>
      <c r="G86" s="83"/>
      <c r="H86" s="50"/>
      <c r="I86" s="46"/>
      <c r="J86" s="24"/>
      <c r="K86" s="46"/>
      <c r="L86" s="32"/>
      <c r="M86" s="47"/>
      <c r="N86" s="71"/>
      <c r="O86" s="316"/>
    </row>
    <row r="87" spans="2:15" ht="15" customHeight="1">
      <c r="B87" s="37"/>
      <c r="C87" s="98" t="s">
        <v>139</v>
      </c>
      <c r="D87" s="223"/>
      <c r="E87" s="94"/>
      <c r="F87" s="2" t="str">
        <f>F$19</f>
        <v>Amount in million EUR</v>
      </c>
      <c r="G87" s="134"/>
      <c r="H87" s="128" t="str">
        <f>H$19</f>
        <v>Checks</v>
      </c>
      <c r="J87" s="128" t="str">
        <f>J$19</f>
        <v>Remarks</v>
      </c>
      <c r="L87" s="128" t="str">
        <f>L$19</f>
        <v>Comments</v>
      </c>
      <c r="M87" s="33"/>
      <c r="N87" s="71"/>
      <c r="O87" s="315"/>
    </row>
    <row r="88" spans="2:15" s="152" customFormat="1" ht="15" customHeight="1">
      <c r="B88" s="25"/>
      <c r="C88" s="103" t="s">
        <v>86</v>
      </c>
      <c r="D88" s="233"/>
      <c r="E88" s="104"/>
      <c r="F88" s="285">
        <v>9519</v>
      </c>
      <c r="G88" s="93" t="s">
        <v>127</v>
      </c>
      <c r="H88" s="124" t="str">
        <f aca="true" t="shared" si="3" ref="H88:H94">IF(ISTEXT(F88),"No text please",IF(F88&lt;0,"No negatives please",IF(ISBLANK(F88),"Please enter a value",IF(AND(F88=0,ISERROR(FIND("zero",J88))),"Please confirm zero",IF(AND(F88&lt;&gt;0,J88="Confirmed zero"),"Value not zero"," ")))))</f>
        <v> </v>
      </c>
      <c r="I88" s="46"/>
      <c r="J88" s="286"/>
      <c r="K88" s="46"/>
      <c r="L88" s="288"/>
      <c r="M88" s="47"/>
      <c r="N88" s="71"/>
      <c r="O88" s="316"/>
    </row>
    <row r="89" spans="2:15" s="152" customFormat="1" ht="15" customHeight="1">
      <c r="B89" s="25"/>
      <c r="C89" s="105" t="s">
        <v>87</v>
      </c>
      <c r="D89" s="230"/>
      <c r="E89" s="106"/>
      <c r="F89" s="285">
        <v>17389</v>
      </c>
      <c r="G89" s="93" t="s">
        <v>128</v>
      </c>
      <c r="H89" s="125" t="str">
        <f t="shared" si="3"/>
        <v> </v>
      </c>
      <c r="I89" s="46"/>
      <c r="J89" s="286"/>
      <c r="K89" s="46"/>
      <c r="L89" s="288"/>
      <c r="M89" s="47"/>
      <c r="N89" s="71"/>
      <c r="O89" s="316"/>
    </row>
    <row r="90" spans="2:15" s="152" customFormat="1" ht="15" customHeight="1">
      <c r="B90" s="25"/>
      <c r="C90" s="105" t="s">
        <v>88</v>
      </c>
      <c r="D90" s="230"/>
      <c r="E90" s="106"/>
      <c r="F90" s="285">
        <v>5333</v>
      </c>
      <c r="G90" s="93" t="s">
        <v>129</v>
      </c>
      <c r="H90" s="125" t="str">
        <f t="shared" si="3"/>
        <v> </v>
      </c>
      <c r="I90" s="46"/>
      <c r="J90" s="286"/>
      <c r="K90" s="46"/>
      <c r="L90" s="288"/>
      <c r="M90" s="47"/>
      <c r="N90" s="71"/>
      <c r="O90" s="316"/>
    </row>
    <row r="91" spans="2:15" s="152" customFormat="1" ht="15" customHeight="1">
      <c r="B91" s="25"/>
      <c r="C91" s="105" t="s">
        <v>89</v>
      </c>
      <c r="D91" s="230"/>
      <c r="E91" s="106"/>
      <c r="F91" s="285">
        <v>464</v>
      </c>
      <c r="G91" s="93" t="s">
        <v>130</v>
      </c>
      <c r="H91" s="125" t="str">
        <f t="shared" si="3"/>
        <v> </v>
      </c>
      <c r="I91" s="46"/>
      <c r="J91" s="286"/>
      <c r="K91" s="46"/>
      <c r="L91" s="288"/>
      <c r="M91" s="47"/>
      <c r="N91" s="71"/>
      <c r="O91" s="316"/>
    </row>
    <row r="92" spans="2:15" s="152" customFormat="1" ht="15" customHeight="1">
      <c r="B92" s="25"/>
      <c r="C92" s="105" t="s">
        <v>90</v>
      </c>
      <c r="D92" s="230"/>
      <c r="E92" s="106"/>
      <c r="F92" s="285">
        <v>347</v>
      </c>
      <c r="G92" s="93" t="s">
        <v>131</v>
      </c>
      <c r="H92" s="125" t="str">
        <f t="shared" si="3"/>
        <v> </v>
      </c>
      <c r="I92" s="46"/>
      <c r="J92" s="286"/>
      <c r="K92" s="46"/>
      <c r="L92" s="288"/>
      <c r="M92" s="47"/>
      <c r="N92" s="71"/>
      <c r="O92" s="316"/>
    </row>
    <row r="93" spans="2:15" s="152" customFormat="1" ht="15" customHeight="1">
      <c r="B93" s="25"/>
      <c r="C93" s="105" t="s">
        <v>91</v>
      </c>
      <c r="D93" s="230"/>
      <c r="E93" s="106"/>
      <c r="F93" s="285">
        <v>10513.89873822</v>
      </c>
      <c r="G93" s="93" t="s">
        <v>132</v>
      </c>
      <c r="H93" s="125" t="str">
        <f t="shared" si="3"/>
        <v> </v>
      </c>
      <c r="I93" s="46"/>
      <c r="J93" s="286"/>
      <c r="K93" s="46"/>
      <c r="L93" s="284"/>
      <c r="M93" s="47"/>
      <c r="N93" s="71"/>
      <c r="O93" s="316"/>
    </row>
    <row r="94" spans="2:15" s="152" customFormat="1" ht="15" customHeight="1">
      <c r="B94" s="25"/>
      <c r="C94" s="105" t="s">
        <v>297</v>
      </c>
      <c r="D94" s="230"/>
      <c r="E94" s="106"/>
      <c r="F94" s="285">
        <v>173.38603613</v>
      </c>
      <c r="G94" s="93" t="s">
        <v>133</v>
      </c>
      <c r="H94" s="126" t="str">
        <f t="shared" si="3"/>
        <v> </v>
      </c>
      <c r="I94" s="46"/>
      <c r="J94" s="286"/>
      <c r="K94" s="46"/>
      <c r="L94" s="321" t="s">
        <v>406</v>
      </c>
      <c r="M94" s="47"/>
      <c r="N94" s="71"/>
      <c r="O94" s="316"/>
    </row>
    <row r="95" spans="2:15" s="152" customFormat="1" ht="15" customHeight="1">
      <c r="B95" s="25"/>
      <c r="C95" s="105" t="s">
        <v>94</v>
      </c>
      <c r="D95" s="230"/>
      <c r="E95" s="106"/>
      <c r="F95" s="133"/>
      <c r="G95" s="93"/>
      <c r="H95" s="133"/>
      <c r="I95" s="30"/>
      <c r="J95" s="133"/>
      <c r="K95" s="30"/>
      <c r="L95" s="133"/>
      <c r="M95" s="33"/>
      <c r="N95" s="71"/>
      <c r="O95" s="316"/>
    </row>
    <row r="96" spans="2:15" s="152" customFormat="1" ht="15" customHeight="1">
      <c r="B96" s="25"/>
      <c r="C96" s="121" t="s">
        <v>93</v>
      </c>
      <c r="D96" s="235"/>
      <c r="E96" s="108"/>
      <c r="F96" s="285">
        <v>4990</v>
      </c>
      <c r="G96" s="93" t="s">
        <v>159</v>
      </c>
      <c r="H96" s="102" t="str">
        <f>IF(ISTEXT(F96),"No text please",IF(F96&lt;0,"No negatives please",IF(ISBLANK(F96),"Please enter a value",IF(AND(F96=0,ISERROR(FIND("zero",J96))),"Please confirm zero",IF(AND(F96&lt;&gt;0,J96="Confirmed zero"),"Value not zero"," ")))))</f>
        <v> </v>
      </c>
      <c r="I96" s="46"/>
      <c r="J96" s="286"/>
      <c r="K96" s="46"/>
      <c r="L96" s="321" t="s">
        <v>407</v>
      </c>
      <c r="M96" s="47"/>
      <c r="N96" s="71"/>
      <c r="O96" s="316"/>
    </row>
    <row r="97" spans="2:15" ht="15" customHeight="1">
      <c r="B97" s="25"/>
      <c r="C97" s="1" t="s">
        <v>282</v>
      </c>
      <c r="D97" s="272"/>
      <c r="E97" s="159"/>
      <c r="F97" s="151">
        <f>IF(COUNTIF(H88:H94,"&lt;&gt; ")=0,SUM(F88:F94),"")</f>
        <v>43739.28477435</v>
      </c>
      <c r="G97" s="93" t="s">
        <v>211</v>
      </c>
      <c r="H97" s="51"/>
      <c r="J97" s="51"/>
      <c r="L97" s="30"/>
      <c r="M97" s="33"/>
      <c r="N97" s="71"/>
      <c r="O97" s="315"/>
    </row>
    <row r="98" spans="2:15" ht="19.5" customHeight="1">
      <c r="B98" s="138"/>
      <c r="C98" s="139"/>
      <c r="D98" s="139"/>
      <c r="E98" s="34"/>
      <c r="F98" s="34"/>
      <c r="G98" s="140"/>
      <c r="H98" s="34"/>
      <c r="I98" s="34"/>
      <c r="J98" s="34"/>
      <c r="K98" s="34"/>
      <c r="L98" s="34"/>
      <c r="M98" s="39"/>
      <c r="N98" s="71"/>
      <c r="O98" s="315"/>
    </row>
    <row r="99" spans="2:15" ht="19.5" customHeight="1">
      <c r="B99" s="147" t="s">
        <v>160</v>
      </c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9"/>
      <c r="N99" s="71"/>
      <c r="O99" s="315"/>
    </row>
    <row r="100" spans="2:15" ht="19.5" customHeight="1">
      <c r="B100" s="82"/>
      <c r="C100" s="84"/>
      <c r="D100" s="84"/>
      <c r="E100" s="35"/>
      <c r="F100" s="36"/>
      <c r="G100" s="83"/>
      <c r="H100" s="36"/>
      <c r="J100" s="24"/>
      <c r="L100" s="36"/>
      <c r="M100" s="33"/>
      <c r="N100" s="71"/>
      <c r="O100" s="315"/>
    </row>
    <row r="101" spans="2:15" ht="15" customHeight="1">
      <c r="B101" s="82"/>
      <c r="C101" s="334" t="s">
        <v>161</v>
      </c>
      <c r="D101" s="330" t="s">
        <v>335</v>
      </c>
      <c r="E101" s="330" t="str">
        <f>IF(OR($F$11="&lt;select&gt;",$F$13="&lt;select&gt;"),"Amount in specified currency","Amount in "&amp;VLOOKUP($F$13,Parameters!$E$69:$G$72,3,FALSE)&amp;"of the specified currency")</f>
        <v>Amount in millions of the specified currency</v>
      </c>
      <c r="F101" s="332" t="str">
        <f>F87</f>
        <v>Amount in million EUR</v>
      </c>
      <c r="G101" s="83"/>
      <c r="H101" s="36"/>
      <c r="J101" s="24"/>
      <c r="L101" s="36"/>
      <c r="M101" s="33"/>
      <c r="N101" s="71"/>
      <c r="O101" s="315"/>
    </row>
    <row r="102" spans="2:15" ht="15" customHeight="1">
      <c r="B102" s="28"/>
      <c r="C102" s="335"/>
      <c r="D102" s="331"/>
      <c r="E102" s="331"/>
      <c r="F102" s="333"/>
      <c r="G102" s="134"/>
      <c r="H102" s="128" t="str">
        <f>H$19</f>
        <v>Checks</v>
      </c>
      <c r="J102" s="128" t="str">
        <f>J$19</f>
        <v>Remarks</v>
      </c>
      <c r="L102" s="128" t="str">
        <f>L$19</f>
        <v>Comments</v>
      </c>
      <c r="M102" s="33"/>
      <c r="N102" s="71"/>
      <c r="O102" s="315"/>
    </row>
    <row r="103" spans="2:16" ht="15" customHeight="1">
      <c r="B103" s="28"/>
      <c r="C103" s="103" t="s">
        <v>321</v>
      </c>
      <c r="D103" s="243" t="s">
        <v>16</v>
      </c>
      <c r="E103" s="289">
        <v>45023.30636141</v>
      </c>
      <c r="F103" s="246">
        <f aca="true" t="shared" si="4" ref="F103:F114">IF(AND(ISNUMBER(E103),VLOOKUP(D103,$D$185:$H$199,5,FALSE)=" "),E103/VLOOKUP(D103,$D$185:$E$199,2,FALSE)," ")</f>
        <v>32708.54076382855</v>
      </c>
      <c r="G103" s="93" t="s">
        <v>162</v>
      </c>
      <c r="H103" s="124" t="str">
        <f>IF(ISTEXT(E103),"No text please",IF(E103&lt;0,"No negatives please",IF(ISBLANK(E103),"Please enter a value",IF(AND(E103=0,ISERROR(FIND("zero",J103))),"Please confirm zero",IF(AND(E103&lt;&gt;0,J103="Confirmed zero"),"Value not zero"," ")))))</f>
        <v> </v>
      </c>
      <c r="J103" s="286"/>
      <c r="L103" s="323" t="s">
        <v>419</v>
      </c>
      <c r="M103" s="33"/>
      <c r="N103" s="71"/>
      <c r="O103" s="315"/>
      <c r="P103" s="152"/>
    </row>
    <row r="104" spans="2:16" ht="15" customHeight="1">
      <c r="B104" s="28"/>
      <c r="C104" s="105" t="s">
        <v>322</v>
      </c>
      <c r="D104" s="244" t="s">
        <v>21</v>
      </c>
      <c r="E104" s="290">
        <v>190.508553</v>
      </c>
      <c r="F104" s="247">
        <f t="shared" si="4"/>
        <v>58.481260130157175</v>
      </c>
      <c r="G104" s="93" t="s">
        <v>163</v>
      </c>
      <c r="H104" s="125" t="str">
        <f aca="true" t="shared" si="5" ref="H104:H114">IF(ISTEXT(E104),"No text please",IF(E104&lt;0,"No negatives please",IF(ISBLANK(E104),"Please enter a value",IF(AND(E104=0,ISERROR(FIND("zero",J104))),"Please confirm zero",IF(AND(E104&lt;&gt;0,J104="Confirmed zero"),"Value not zero"," ")))))</f>
        <v> </v>
      </c>
      <c r="J104" s="286"/>
      <c r="L104" s="323" t="s">
        <v>419</v>
      </c>
      <c r="M104" s="33"/>
      <c r="N104" s="71"/>
      <c r="O104" s="315"/>
      <c r="P104" s="152"/>
    </row>
    <row r="105" spans="2:16" ht="15" customHeight="1">
      <c r="B105" s="28"/>
      <c r="C105" s="105" t="s">
        <v>323</v>
      </c>
      <c r="D105" s="244" t="s">
        <v>17</v>
      </c>
      <c r="E105" s="291">
        <v>12818.492526600001</v>
      </c>
      <c r="F105" s="247">
        <f t="shared" si="4"/>
        <v>9371.613193887997</v>
      </c>
      <c r="G105" s="93" t="s">
        <v>164</v>
      </c>
      <c r="H105" s="125" t="str">
        <f t="shared" si="5"/>
        <v> </v>
      </c>
      <c r="J105" s="286"/>
      <c r="L105" s="323" t="s">
        <v>419</v>
      </c>
      <c r="M105" s="33"/>
      <c r="N105" s="71"/>
      <c r="O105" s="315"/>
      <c r="P105" s="152"/>
    </row>
    <row r="106" spans="2:16" ht="15" customHeight="1">
      <c r="B106" s="28"/>
      <c r="C106" s="105" t="s">
        <v>324</v>
      </c>
      <c r="D106" s="244" t="s">
        <v>19</v>
      </c>
      <c r="E106" s="292">
        <v>651677.56268231</v>
      </c>
      <c r="F106" s="247">
        <f t="shared" si="4"/>
        <v>529431.7675540742</v>
      </c>
      <c r="G106" s="93" t="s">
        <v>165</v>
      </c>
      <c r="H106" s="125" t="str">
        <f t="shared" si="5"/>
        <v> </v>
      </c>
      <c r="J106" s="286"/>
      <c r="L106" s="323" t="s">
        <v>419</v>
      </c>
      <c r="M106" s="33"/>
      <c r="N106" s="71"/>
      <c r="O106" s="315"/>
      <c r="P106" s="152"/>
    </row>
    <row r="107" spans="2:16" ht="15" customHeight="1">
      <c r="B107" s="28"/>
      <c r="C107" s="105" t="s">
        <v>325</v>
      </c>
      <c r="D107" s="244" t="s">
        <v>14</v>
      </c>
      <c r="E107" s="293">
        <v>1472.6809036</v>
      </c>
      <c r="F107" s="247">
        <f t="shared" si="4"/>
        <v>180.3717103629037</v>
      </c>
      <c r="G107" s="93" t="s">
        <v>166</v>
      </c>
      <c r="H107" s="125" t="str">
        <f t="shared" si="5"/>
        <v> </v>
      </c>
      <c r="J107" s="286"/>
      <c r="L107" s="323" t="s">
        <v>419</v>
      </c>
      <c r="M107" s="33"/>
      <c r="N107" s="71"/>
      <c r="O107" s="315"/>
      <c r="P107" s="152"/>
    </row>
    <row r="108" spans="2:16" ht="15" customHeight="1">
      <c r="B108" s="28"/>
      <c r="C108" s="105" t="s">
        <v>326</v>
      </c>
      <c r="D108" s="244" t="s">
        <v>11</v>
      </c>
      <c r="E108" s="294">
        <v>1157314.94838512</v>
      </c>
      <c r="F108" s="247">
        <f t="shared" si="4"/>
        <v>1157314.94838512</v>
      </c>
      <c r="G108" s="93" t="s">
        <v>167</v>
      </c>
      <c r="H108" s="125" t="str">
        <f t="shared" si="5"/>
        <v> </v>
      </c>
      <c r="J108" s="286"/>
      <c r="L108" s="323" t="s">
        <v>419</v>
      </c>
      <c r="M108" s="33"/>
      <c r="N108" s="71"/>
      <c r="O108" s="315"/>
      <c r="P108" s="152"/>
    </row>
    <row r="109" spans="2:16" ht="15" customHeight="1">
      <c r="B109" s="28"/>
      <c r="C109" s="105" t="s">
        <v>327</v>
      </c>
      <c r="D109" s="244" t="s">
        <v>12</v>
      </c>
      <c r="E109" s="295">
        <v>113561.92463308001</v>
      </c>
      <c r="F109" s="247">
        <f t="shared" si="4"/>
        <v>133696.63837188605</v>
      </c>
      <c r="G109" s="93" t="s">
        <v>168</v>
      </c>
      <c r="H109" s="125" t="str">
        <f t="shared" si="5"/>
        <v> </v>
      </c>
      <c r="J109" s="286"/>
      <c r="L109" s="323" t="s">
        <v>419</v>
      </c>
      <c r="M109" s="33"/>
      <c r="N109" s="71"/>
      <c r="O109" s="315"/>
      <c r="P109" s="152"/>
    </row>
    <row r="110" spans="2:16" ht="15" customHeight="1">
      <c r="B110" s="28"/>
      <c r="C110" s="105" t="s">
        <v>328</v>
      </c>
      <c r="D110" s="244" t="s">
        <v>15</v>
      </c>
      <c r="E110" s="296">
        <v>116460.15665762</v>
      </c>
      <c r="F110" s="247">
        <f t="shared" si="4"/>
        <v>11307.360226964416</v>
      </c>
      <c r="G110" s="93" t="s">
        <v>169</v>
      </c>
      <c r="H110" s="125" t="str">
        <f t="shared" si="5"/>
        <v> </v>
      </c>
      <c r="J110" s="286"/>
      <c r="L110" s="323" t="s">
        <v>419</v>
      </c>
      <c r="M110" s="33"/>
      <c r="N110" s="71"/>
      <c r="O110" s="315"/>
      <c r="P110" s="152"/>
    </row>
    <row r="111" spans="2:16" ht="15" customHeight="1">
      <c r="B111" s="28"/>
      <c r="C111" s="105" t="s">
        <v>329</v>
      </c>
      <c r="D111" s="244" t="s">
        <v>20</v>
      </c>
      <c r="E111" s="297">
        <v>7297.181606</v>
      </c>
      <c r="F111" s="247">
        <f t="shared" si="4"/>
        <v>85.48112370264508</v>
      </c>
      <c r="G111" s="93" t="s">
        <v>170</v>
      </c>
      <c r="H111" s="125" t="str">
        <f t="shared" si="5"/>
        <v> </v>
      </c>
      <c r="J111" s="286"/>
      <c r="L111" s="323" t="s">
        <v>419</v>
      </c>
      <c r="M111" s="33"/>
      <c r="N111" s="71"/>
      <c r="O111" s="315"/>
      <c r="P111" s="152"/>
    </row>
    <row r="112" spans="2:16" ht="15" customHeight="1">
      <c r="B112" s="28"/>
      <c r="C112" s="105" t="s">
        <v>330</v>
      </c>
      <c r="D112" s="244" t="s">
        <v>13</v>
      </c>
      <c r="E112" s="298">
        <v>4882740.75363</v>
      </c>
      <c r="F112" s="247">
        <f t="shared" si="4"/>
        <v>37706.832949243275</v>
      </c>
      <c r="G112" s="93" t="s">
        <v>171</v>
      </c>
      <c r="H112" s="125" t="str">
        <f t="shared" si="5"/>
        <v> </v>
      </c>
      <c r="J112" s="286"/>
      <c r="L112" s="323" t="s">
        <v>419</v>
      </c>
      <c r="M112" s="33"/>
      <c r="N112" s="71"/>
      <c r="O112" s="315"/>
      <c r="P112" s="152"/>
    </row>
    <row r="113" spans="2:16" ht="15" customHeight="1">
      <c r="B113" s="28"/>
      <c r="C113" s="105" t="s">
        <v>331</v>
      </c>
      <c r="D113" s="244" t="s">
        <v>42</v>
      </c>
      <c r="E113" s="299">
        <v>310993.29770888</v>
      </c>
      <c r="F113" s="247">
        <f t="shared" si="4"/>
        <v>35959.6338870635</v>
      </c>
      <c r="G113" s="93" t="s">
        <v>172</v>
      </c>
      <c r="H113" s="125" t="str">
        <f t="shared" si="5"/>
        <v> </v>
      </c>
      <c r="J113" s="286"/>
      <c r="L113" s="323" t="s">
        <v>419</v>
      </c>
      <c r="M113" s="33"/>
      <c r="N113" s="71"/>
      <c r="O113" s="315"/>
      <c r="P113" s="152"/>
    </row>
    <row r="114" spans="2:16" ht="15" customHeight="1">
      <c r="B114" s="28"/>
      <c r="C114" s="105" t="s">
        <v>332</v>
      </c>
      <c r="D114" s="244" t="s">
        <v>10</v>
      </c>
      <c r="E114" s="300">
        <v>5233239.66842398</v>
      </c>
      <c r="F114" s="247">
        <f t="shared" si="4"/>
        <v>3940989.2826447617</v>
      </c>
      <c r="G114" s="93" t="s">
        <v>173</v>
      </c>
      <c r="H114" s="126" t="str">
        <f t="shared" si="5"/>
        <v> </v>
      </c>
      <c r="J114" s="286"/>
      <c r="L114" s="323" t="s">
        <v>419</v>
      </c>
      <c r="M114" s="33"/>
      <c r="N114" s="71"/>
      <c r="O114" s="315"/>
      <c r="P114" s="152"/>
    </row>
    <row r="115" spans="2:15" ht="15" customHeight="1">
      <c r="B115" s="28"/>
      <c r="C115" s="105" t="str">
        <f>"m. Ancillary data: "</f>
        <v>m. Ancillary data: </v>
      </c>
      <c r="D115" s="244"/>
      <c r="E115" s="143"/>
      <c r="F115" s="144"/>
      <c r="G115" s="93"/>
      <c r="H115" s="133"/>
      <c r="J115" s="133"/>
      <c r="L115" s="133"/>
      <c r="M115" s="33"/>
      <c r="N115" s="71"/>
      <c r="O115" s="315"/>
    </row>
    <row r="116" spans="2:16" ht="15" customHeight="1">
      <c r="B116" s="28"/>
      <c r="C116" s="109" t="s">
        <v>336</v>
      </c>
      <c r="D116" s="244" t="s">
        <v>295</v>
      </c>
      <c r="E116" s="301">
        <v>42005.643222</v>
      </c>
      <c r="F116" s="248">
        <f>IF(AND(ISNUMBER(E116),VLOOKUP(D116,$D$185:$H$199,5,FALSE)=" "),E116/VLOOKUP(D116,$D$185:$E$199,2,FALSE)," ")</f>
        <v>2324.20797881935</v>
      </c>
      <c r="G116" s="93" t="s">
        <v>174</v>
      </c>
      <c r="H116" s="124" t="str">
        <f>IF(ISTEXT(E116),"No text please",IF(E116&lt;0,"No negatives please",IF(ISBLANK(E116),"Please enter a value",IF(AND(E116=0,ISERROR(FIND("zero",J116))),"Please confirm zero",IF(AND(E116&lt;&gt;0,J116="Confirmed zero"),"Value not zero"," ")))))</f>
        <v> </v>
      </c>
      <c r="J116" s="286"/>
      <c r="L116" s="323" t="s">
        <v>419</v>
      </c>
      <c r="M116" s="33"/>
      <c r="N116" s="71"/>
      <c r="O116" s="315"/>
      <c r="P116" s="152"/>
    </row>
    <row r="117" spans="2:16" ht="15" customHeight="1">
      <c r="B117" s="28"/>
      <c r="C117" s="109" t="s">
        <v>333</v>
      </c>
      <c r="D117" s="244" t="s">
        <v>296</v>
      </c>
      <c r="E117" s="302">
        <v>3087.9087129</v>
      </c>
      <c r="F117" s="248">
        <f>IF(AND(ISNUMBER(E117),VLOOKUP(D117,$D$185:$H$199,5,FALSE)=" "),E117/VLOOKUP(D117,$D$185:$E$199,2,FALSE)," ")</f>
        <v>1842.2077991289823</v>
      </c>
      <c r="G117" s="93" t="s">
        <v>175</v>
      </c>
      <c r="H117" s="125" t="str">
        <f>IF(ISTEXT(E117),"No text please",IF(E117&lt;0,"No negatives please",IF(ISBLANK(E117),"Please enter a value",IF(AND(E117=0,ISERROR(FIND("zero",J117))),"Please confirm zero",IF(AND(E117&lt;&gt;0,J117="Confirmed zero"),"Value not zero"," ")))))</f>
        <v> </v>
      </c>
      <c r="J117" s="286"/>
      <c r="L117" s="323" t="s">
        <v>419</v>
      </c>
      <c r="M117" s="33"/>
      <c r="N117" s="71"/>
      <c r="O117" s="315"/>
      <c r="P117" s="152"/>
    </row>
    <row r="118" spans="2:16" ht="15" customHeight="1">
      <c r="B118" s="28"/>
      <c r="C118" s="121" t="s">
        <v>337</v>
      </c>
      <c r="D118" s="245" t="s">
        <v>56</v>
      </c>
      <c r="E118" s="303">
        <v>184938.197679</v>
      </c>
      <c r="F118" s="248">
        <f>IF(AND(ISNUMBER(E118),VLOOKUP(D118,$D$185:$H$199,5,FALSE)=" "),E118/VLOOKUP(D118,$D$185:$E$199,2,FALSE)," ")</f>
        <v>4370.0365239510775</v>
      </c>
      <c r="G118" s="93" t="s">
        <v>176</v>
      </c>
      <c r="H118" s="126" t="str">
        <f>IF(ISTEXT(E118),"No text please",IF(E118&lt;0,"No negatives please",IF(ISBLANK(E118),"Please enter a value",IF(AND(E118=0,ISERROR(FIND("zero",J118))),"Please confirm zero",IF(AND(E118&lt;&gt;0,J118="Confirmed zero"),"Value not zero"," ")))))</f>
        <v> </v>
      </c>
      <c r="J118" s="286"/>
      <c r="L118" s="323" t="s">
        <v>419</v>
      </c>
      <c r="M118" s="33"/>
      <c r="N118" s="71"/>
      <c r="O118" s="315"/>
      <c r="P118" s="152"/>
    </row>
    <row r="119" spans="2:15" ht="15" customHeight="1">
      <c r="B119" s="28"/>
      <c r="C119" s="327" t="s">
        <v>334</v>
      </c>
      <c r="D119" s="328"/>
      <c r="E119" s="329"/>
      <c r="F119" s="249">
        <f>IF(COUNTIF(F103:F114,"= ")=0,SUM(F103:F114)," ")</f>
        <v>5888810.952071025</v>
      </c>
      <c r="G119" s="93" t="s">
        <v>177</v>
      </c>
      <c r="H119" s="30"/>
      <c r="L119" s="30"/>
      <c r="M119" s="33"/>
      <c r="N119" s="71"/>
      <c r="O119" s="315"/>
    </row>
    <row r="120" spans="2:15" ht="30" customHeight="1">
      <c r="B120" s="82"/>
      <c r="C120" s="84"/>
      <c r="D120" s="84"/>
      <c r="E120" s="35"/>
      <c r="F120" s="36"/>
      <c r="G120" s="83"/>
      <c r="H120" s="36"/>
      <c r="J120" s="24"/>
      <c r="L120" s="36"/>
      <c r="M120" s="33"/>
      <c r="N120" s="71"/>
      <c r="O120" s="315"/>
    </row>
    <row r="121" spans="2:15" ht="15" customHeight="1">
      <c r="B121" s="37"/>
      <c r="C121" s="98" t="s">
        <v>184</v>
      </c>
      <c r="D121" s="223"/>
      <c r="E121" s="94"/>
      <c r="F121" s="2" t="str">
        <f>F$19</f>
        <v>Amount in million EUR</v>
      </c>
      <c r="G121" s="134"/>
      <c r="H121" s="128" t="str">
        <f>H$19</f>
        <v>Checks</v>
      </c>
      <c r="J121" s="128" t="str">
        <f>J$19</f>
        <v>Remarks</v>
      </c>
      <c r="L121" s="128" t="str">
        <f>L$19</f>
        <v>Comments</v>
      </c>
      <c r="M121" s="33"/>
      <c r="N121" s="71"/>
      <c r="O121" s="315"/>
    </row>
    <row r="122" spans="2:16" ht="15" customHeight="1">
      <c r="B122" s="88"/>
      <c r="C122" s="304" t="s">
        <v>249</v>
      </c>
      <c r="D122" s="159"/>
      <c r="E122" s="159"/>
      <c r="F122" s="287">
        <v>214340</v>
      </c>
      <c r="G122" s="93" t="s">
        <v>185</v>
      </c>
      <c r="H122" s="102" t="str">
        <f>IF(ISTEXT(F122),"No text please",IF(F122&lt;0,"No negatives please",IF(ISBLANK(F122),"Please enter a value",IF(AND(F122=0,ISERROR(FIND("zero",J122))),"Please confirm zero",IF(AND(F122&lt;&gt;0,J122="Confirmed zero"),"Value not zero"," ")))))</f>
        <v> </v>
      </c>
      <c r="J122" s="286"/>
      <c r="L122" s="288"/>
      <c r="M122" s="33"/>
      <c r="N122" s="71"/>
      <c r="O122" s="315"/>
      <c r="P122" s="152"/>
    </row>
    <row r="123" spans="2:15" ht="30" customHeight="1">
      <c r="B123" s="82"/>
      <c r="C123" s="84"/>
      <c r="D123" s="84"/>
      <c r="E123" s="35"/>
      <c r="F123" s="36"/>
      <c r="G123" s="83"/>
      <c r="H123" s="36"/>
      <c r="J123" s="24"/>
      <c r="L123" s="36"/>
      <c r="M123" s="33"/>
      <c r="N123" s="71"/>
      <c r="O123" s="315"/>
    </row>
    <row r="124" spans="2:15" ht="15" customHeight="1">
      <c r="B124" s="37"/>
      <c r="C124" s="98" t="s">
        <v>186</v>
      </c>
      <c r="D124" s="223"/>
      <c r="E124" s="94"/>
      <c r="F124" s="2" t="str">
        <f>F$19</f>
        <v>Amount in million EUR</v>
      </c>
      <c r="G124" s="134"/>
      <c r="H124" s="128" t="str">
        <f>H$19</f>
        <v>Checks</v>
      </c>
      <c r="J124" s="128" t="str">
        <f>J$19</f>
        <v>Remarks</v>
      </c>
      <c r="L124" s="128" t="str">
        <f>L$19</f>
        <v>Comments</v>
      </c>
      <c r="M124" s="33"/>
      <c r="N124" s="71"/>
      <c r="O124" s="315"/>
    </row>
    <row r="125" spans="2:15" ht="15" customHeight="1">
      <c r="B125" s="28"/>
      <c r="C125" s="103" t="s">
        <v>187</v>
      </c>
      <c r="D125" s="233"/>
      <c r="E125" s="104"/>
      <c r="F125" s="285">
        <v>0</v>
      </c>
      <c r="G125" s="93" t="s">
        <v>189</v>
      </c>
      <c r="H125" s="124" t="str">
        <f>IF(ISTEXT(F125),"No text please",IF(F125&lt;0,"No negatives please",IF(ISBLANK(F125),"Please enter a value",IF(AND(F125=0,ISERROR(FIND("zero",J125))),"Please confirm zero",IF(AND(F125&lt;&gt;0,J125="Confirmed zero"),"Value not zero"," ")))))</f>
        <v> </v>
      </c>
      <c r="J125" s="286" t="s">
        <v>255</v>
      </c>
      <c r="L125" s="284"/>
      <c r="M125" s="33"/>
      <c r="N125" s="71"/>
      <c r="O125" s="315"/>
    </row>
    <row r="126" spans="2:15" ht="15" customHeight="1">
      <c r="B126" s="28"/>
      <c r="C126" s="122" t="s">
        <v>188</v>
      </c>
      <c r="D126" s="236"/>
      <c r="E126" s="108"/>
      <c r="F126" s="285">
        <v>69</v>
      </c>
      <c r="G126" s="93" t="s">
        <v>190</v>
      </c>
      <c r="H126" s="126" t="str">
        <f>IF(ISTEXT(F126),"No text please",IF(F126&lt;0,"No negatives please",IF(ISBLANK(F126),"Please enter a value",IF(AND(F126=0,ISERROR(FIND("zero",J126))),"Please confirm zero",IF(AND(F126&lt;&gt;0,J126="Confirmed zero"),"Value not zero"," ")))))</f>
        <v> </v>
      </c>
      <c r="J126" s="286"/>
      <c r="L126" s="288"/>
      <c r="M126" s="33"/>
      <c r="N126" s="71"/>
      <c r="O126" s="315"/>
    </row>
    <row r="127" spans="2:15" ht="15" customHeight="1">
      <c r="B127" s="28"/>
      <c r="C127" s="1" t="s">
        <v>283</v>
      </c>
      <c r="D127" s="272"/>
      <c r="E127" s="159"/>
      <c r="F127" s="151">
        <f>IF(COUNTIF(H125:H126,"&lt;&gt; ")=0,SUM(F125:F126),"")</f>
        <v>69</v>
      </c>
      <c r="G127" s="93" t="s">
        <v>191</v>
      </c>
      <c r="H127" s="30"/>
      <c r="L127" s="30"/>
      <c r="M127" s="33"/>
      <c r="N127" s="71"/>
      <c r="O127" s="315"/>
    </row>
    <row r="128" spans="2:15" ht="19.5" customHeight="1">
      <c r="B128" s="138"/>
      <c r="C128" s="139"/>
      <c r="D128" s="139"/>
      <c r="E128" s="34"/>
      <c r="F128" s="34"/>
      <c r="G128" s="140"/>
      <c r="H128" s="34"/>
      <c r="I128" s="34"/>
      <c r="J128" s="34"/>
      <c r="K128" s="34"/>
      <c r="L128" s="34"/>
      <c r="M128" s="39"/>
      <c r="N128" s="71"/>
      <c r="O128" s="315"/>
    </row>
    <row r="129" spans="2:15" ht="19.5" customHeight="1">
      <c r="B129" s="156" t="s">
        <v>192</v>
      </c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9"/>
      <c r="N129" s="71"/>
      <c r="O129" s="315"/>
    </row>
    <row r="130" spans="2:15" ht="19.5" customHeight="1">
      <c r="B130" s="82"/>
      <c r="C130" s="84"/>
      <c r="D130" s="84"/>
      <c r="E130" s="35"/>
      <c r="F130" s="36"/>
      <c r="G130" s="83"/>
      <c r="H130" s="36"/>
      <c r="J130" s="24"/>
      <c r="L130" s="36"/>
      <c r="M130" s="33"/>
      <c r="N130" s="71"/>
      <c r="O130" s="315"/>
    </row>
    <row r="131" spans="2:15" ht="15" customHeight="1">
      <c r="B131" s="37"/>
      <c r="C131" s="98" t="s">
        <v>193</v>
      </c>
      <c r="D131" s="223"/>
      <c r="E131" s="94"/>
      <c r="F131" s="2" t="str">
        <f>F$19</f>
        <v>Amount in million EUR</v>
      </c>
      <c r="G131" s="134"/>
      <c r="H131" s="128" t="str">
        <f>H$19</f>
        <v>Checks</v>
      </c>
      <c r="J131" s="128" t="str">
        <f>J$19</f>
        <v>Remarks</v>
      </c>
      <c r="L131" s="128" t="str">
        <f>L$19</f>
        <v>Comments</v>
      </c>
      <c r="M131" s="33"/>
      <c r="N131" s="71"/>
      <c r="O131" s="315"/>
    </row>
    <row r="132" spans="2:15" ht="15" customHeight="1">
      <c r="B132" s="59"/>
      <c r="C132" s="131" t="s">
        <v>194</v>
      </c>
      <c r="D132" s="229"/>
      <c r="E132" s="132"/>
      <c r="F132" s="285">
        <v>7345.773354849999</v>
      </c>
      <c r="G132" s="93" t="s">
        <v>196</v>
      </c>
      <c r="H132" s="124" t="str">
        <f>IF(ISTEXT(F132),"No text please",IF(F132&lt;0,"No negatives please",IF(ISBLANK(F132),"Please enter a value",IF(AND(F132=0,ISERROR(FIND("zero",J132))),"Please confirm zero",IF(AND(F132&lt;&gt;0,J132="Confirmed zero"),"Value not zero"," ")))))</f>
        <v> </v>
      </c>
      <c r="J132" s="286"/>
      <c r="L132" s="288"/>
      <c r="M132" s="33"/>
      <c r="N132" s="71"/>
      <c r="O132" s="315"/>
    </row>
    <row r="133" spans="2:15" ht="15" customHeight="1">
      <c r="B133" s="59"/>
      <c r="C133" s="122" t="s">
        <v>195</v>
      </c>
      <c r="D133" s="236"/>
      <c r="E133" s="108"/>
      <c r="F133" s="285">
        <v>252515.22664515</v>
      </c>
      <c r="G133" s="93" t="s">
        <v>197</v>
      </c>
      <c r="H133" s="126" t="str">
        <f>IF(ISTEXT(F133),"No text please",IF(F133&lt;0,"No negatives please",IF(ISBLANK(F133),"Please enter a value",IF(AND(F133=0,ISERROR(FIND("zero",J133))),"Please confirm zero",IF(AND(F133&lt;&gt;0,J133="Confirmed zero"),"Value not zero"," ")))))</f>
        <v> </v>
      </c>
      <c r="J133" s="286"/>
      <c r="L133" s="288"/>
      <c r="M133" s="33"/>
      <c r="N133" s="71"/>
      <c r="O133" s="315"/>
    </row>
    <row r="134" spans="2:15" ht="15" customHeight="1">
      <c r="B134" s="59"/>
      <c r="C134" s="1" t="s">
        <v>284</v>
      </c>
      <c r="D134" s="272"/>
      <c r="E134" s="159"/>
      <c r="F134" s="151">
        <f>IF(COUNTIF(H132:H133,"&lt;&gt; ")=0,SUM(F132:F133),"")</f>
        <v>259861</v>
      </c>
      <c r="G134" s="93" t="s">
        <v>198</v>
      </c>
      <c r="H134" s="30"/>
      <c r="L134" s="30"/>
      <c r="M134" s="33"/>
      <c r="N134" s="71"/>
      <c r="O134" s="315"/>
    </row>
    <row r="135" spans="2:15" ht="30" customHeight="1">
      <c r="B135" s="82"/>
      <c r="C135" s="84"/>
      <c r="D135" s="84"/>
      <c r="E135" s="35"/>
      <c r="F135" s="36"/>
      <c r="G135" s="83"/>
      <c r="H135" s="36"/>
      <c r="J135" s="24"/>
      <c r="L135" s="36"/>
      <c r="M135" s="33"/>
      <c r="N135" s="71"/>
      <c r="O135" s="315"/>
    </row>
    <row r="136" spans="2:15" ht="15" customHeight="1">
      <c r="B136" s="37"/>
      <c r="C136" s="98" t="s">
        <v>199</v>
      </c>
      <c r="D136" s="223"/>
      <c r="E136" s="94"/>
      <c r="F136" s="2" t="str">
        <f>F$19</f>
        <v>Amount in million EUR</v>
      </c>
      <c r="G136" s="134"/>
      <c r="H136" s="128" t="str">
        <f>H$19</f>
        <v>Checks</v>
      </c>
      <c r="J136" s="128" t="str">
        <f>J$19</f>
        <v>Remarks</v>
      </c>
      <c r="L136" s="128" t="str">
        <f>L$19</f>
        <v>Comments</v>
      </c>
      <c r="M136" s="33"/>
      <c r="N136" s="71"/>
      <c r="O136" s="315"/>
    </row>
    <row r="137" spans="2:15" ht="15" customHeight="1">
      <c r="B137" s="28"/>
      <c r="C137" s="103" t="s">
        <v>200</v>
      </c>
      <c r="D137" s="233"/>
      <c r="E137" s="104"/>
      <c r="F137" s="287">
        <v>6411.93559914</v>
      </c>
      <c r="G137" s="93" t="s">
        <v>205</v>
      </c>
      <c r="H137" s="124" t="str">
        <f>IF(ISTEXT(F137),"No text please",IF(F137&lt;0,"No negatives please",IF(ISBLANK(F137),"Please enter a value",IF(AND(F137=0,ISERROR(FIND("zero",J137))),"Please confirm zero",IF(AND(F137&lt;&gt;0,J137="Confirmed zero"),"Value not zero",IF(SUM($F$137:$F$138)&lt;SUM($F$139:$F$140),"10.a. + 10.b. &lt; 10.c. + 10.d."," "))))))</f>
        <v> </v>
      </c>
      <c r="J137" s="286"/>
      <c r="L137" s="321" t="s">
        <v>408</v>
      </c>
      <c r="M137" s="33"/>
      <c r="N137" s="71"/>
      <c r="O137" s="315"/>
    </row>
    <row r="138" spans="2:15" ht="15" customHeight="1">
      <c r="B138" s="28"/>
      <c r="C138" s="105" t="s">
        <v>201</v>
      </c>
      <c r="D138" s="230"/>
      <c r="E138" s="106"/>
      <c r="F138" s="287">
        <v>19738.309142309998</v>
      </c>
      <c r="G138" s="93" t="s">
        <v>263</v>
      </c>
      <c r="H138" s="125" t="str">
        <f>IF(ISTEXT(F138),"No text please",IF(F138&lt;0,"No negatives please",IF(ISBLANK(F138),"Please enter a value",IF(AND(F138=0,ISERROR(FIND("zero",J138))),"Please confirm zero",IF(AND(F138&lt;&gt;0,J138="Confirmed zero"),"Value not zero",IF(SUM($F$137:$F$138)&lt;SUM($F$139:$F$140),"10.a. + 10.b. &lt; 10.c. + 10.d."," "))))))</f>
        <v> </v>
      </c>
      <c r="J138" s="286"/>
      <c r="L138" s="284"/>
      <c r="M138" s="33"/>
      <c r="N138" s="71"/>
      <c r="O138" s="315"/>
    </row>
    <row r="139" spans="2:15" ht="15" customHeight="1">
      <c r="B139" s="28"/>
      <c r="C139" s="105" t="s">
        <v>202</v>
      </c>
      <c r="D139" s="230"/>
      <c r="E139" s="106"/>
      <c r="F139" s="285">
        <v>15252</v>
      </c>
      <c r="G139" s="93" t="s">
        <v>206</v>
      </c>
      <c r="H139" s="125" t="str">
        <f>IF(ISTEXT(F139),"No text please",IF(F139&lt;0,"No negatives please",IF(ISBLANK(F139),"Please enter a value",IF(AND(F139=0,ISERROR(FIND("zero",J139))),"Please confirm zero",IF(AND(F139&lt;&gt;0,J139="Confirmed zero"),"Value not zero",IF(SUM($F$137:$F$138)&lt;SUM($F$139:$F$140),"10.a. + 10.b. &lt; 10.c. + 10.d."," "))))))</f>
        <v> </v>
      </c>
      <c r="J139" s="286"/>
      <c r="L139" s="284"/>
      <c r="M139" s="33"/>
      <c r="N139" s="71"/>
      <c r="O139" s="315"/>
    </row>
    <row r="140" spans="2:15" ht="15" customHeight="1">
      <c r="B140" s="28"/>
      <c r="C140" s="123" t="s">
        <v>401</v>
      </c>
      <c r="D140" s="237"/>
      <c r="E140" s="106"/>
      <c r="F140" s="287">
        <v>587</v>
      </c>
      <c r="G140" s="93" t="s">
        <v>207</v>
      </c>
      <c r="H140" s="126" t="str">
        <f>IF(ISTEXT(F140),"No text please",IF(F140&lt;0,"No negatives please",IF(ISBLANK(F140),"Please enter a value",IF(AND(F140=0,ISERROR(FIND("zero",J140))),"Please confirm zero",IF(AND(F140&lt;&gt;0,J140="Confirmed zero"),"Value not zero",IF(SUM($F$137:$F$138)&lt;SUM($F$139:$F$140),"10.a. + 10.b. &lt; 10.c. + 10.d."," "))))))</f>
        <v> </v>
      </c>
      <c r="J140" s="286"/>
      <c r="L140" s="284"/>
      <c r="M140" s="33"/>
      <c r="N140" s="71"/>
      <c r="O140" s="315"/>
    </row>
    <row r="141" spans="2:16" s="152" customFormat="1" ht="15" customHeight="1">
      <c r="B141" s="25"/>
      <c r="C141" s="105" t="s">
        <v>92</v>
      </c>
      <c r="D141" s="230"/>
      <c r="E141" s="106"/>
      <c r="F141" s="133"/>
      <c r="G141" s="93"/>
      <c r="H141" s="133"/>
      <c r="I141" s="30"/>
      <c r="J141" s="133"/>
      <c r="K141" s="30"/>
      <c r="L141" s="133"/>
      <c r="M141" s="33"/>
      <c r="N141" s="71"/>
      <c r="O141" s="316"/>
      <c r="P141" s="52"/>
    </row>
    <row r="142" spans="2:15" ht="15" customHeight="1">
      <c r="B142" s="28"/>
      <c r="C142" s="121" t="s">
        <v>232</v>
      </c>
      <c r="D142" s="235"/>
      <c r="E142" s="108"/>
      <c r="F142" s="285">
        <v>17408.06366543</v>
      </c>
      <c r="G142" s="93" t="s">
        <v>233</v>
      </c>
      <c r="H142" s="102" t="str">
        <f>IF(ISTEXT(F142),"No text please",IF(F142&lt;0,"No negatives please",IF(ISBLANK(F142),"Please enter a value",IF(AND(F142=0,ISERROR(FIND("zero",J142))),"Please confirm zero",IF(AND(F142&lt;&gt;0,J142="Confirmed zero"),"Value not zero"," ")))))</f>
        <v> </v>
      </c>
      <c r="J142" s="286"/>
      <c r="L142" s="284"/>
      <c r="M142" s="33"/>
      <c r="N142" s="71"/>
      <c r="O142" s="315"/>
    </row>
    <row r="143" spans="2:15" ht="15" customHeight="1">
      <c r="B143" s="28"/>
      <c r="C143" s="1" t="s">
        <v>310</v>
      </c>
      <c r="D143" s="272"/>
      <c r="E143" s="159"/>
      <c r="F143" s="151">
        <f>IF(COUNTIF(H137:H140,"&lt;&gt; ")=0,MAX(SUM(F137:F138)-SUM(F139:F140),0),"")</f>
        <v>10311.244741449998</v>
      </c>
      <c r="G143" s="93" t="s">
        <v>234</v>
      </c>
      <c r="H143" s="30"/>
      <c r="L143" s="30"/>
      <c r="M143" s="33"/>
      <c r="N143" s="71"/>
      <c r="O143" s="315"/>
    </row>
    <row r="144" spans="2:15" ht="30" customHeight="1">
      <c r="B144" s="82"/>
      <c r="C144" s="84"/>
      <c r="D144" s="84"/>
      <c r="E144" s="35"/>
      <c r="F144" s="36"/>
      <c r="G144" s="83"/>
      <c r="H144" s="36"/>
      <c r="J144" s="24"/>
      <c r="L144" s="36"/>
      <c r="M144" s="33"/>
      <c r="N144" s="71"/>
      <c r="O144" s="315"/>
    </row>
    <row r="145" spans="2:15" ht="15" customHeight="1">
      <c r="B145" s="37"/>
      <c r="C145" s="98" t="s">
        <v>204</v>
      </c>
      <c r="D145" s="223"/>
      <c r="E145" s="94"/>
      <c r="F145" s="2" t="str">
        <f>F$19</f>
        <v>Amount in million EUR</v>
      </c>
      <c r="G145" s="134"/>
      <c r="H145" s="128" t="str">
        <f>H$19</f>
        <v>Checks</v>
      </c>
      <c r="J145" s="128" t="str">
        <f>J$19</f>
        <v>Remarks</v>
      </c>
      <c r="L145" s="128" t="str">
        <f>L$19</f>
        <v>Comments</v>
      </c>
      <c r="M145" s="33"/>
      <c r="N145" s="71"/>
      <c r="O145" s="315"/>
    </row>
    <row r="146" spans="2:15" ht="15" customHeight="1">
      <c r="B146" s="28"/>
      <c r="C146" s="304" t="s">
        <v>250</v>
      </c>
      <c r="D146" s="159"/>
      <c r="E146" s="159"/>
      <c r="F146" s="285">
        <v>125979.59743150999</v>
      </c>
      <c r="G146" s="93" t="s">
        <v>208</v>
      </c>
      <c r="H146" s="102" t="str">
        <f>IF(ISTEXT(F146),"No text please",IF(F146&lt;0,"No negatives please",IF(ISBLANK(F146),"Please enter a value",IF(AND(F146=0,ISERROR(FIND("zero",J146))),"Please confirm zero",IF(AND(F146&lt;&gt;0,J146="Confirmed zero"),"Value not zero"," ")))))</f>
        <v> </v>
      </c>
      <c r="J146" s="286"/>
      <c r="L146" s="321" t="s">
        <v>409</v>
      </c>
      <c r="M146" s="33"/>
      <c r="N146" s="71"/>
      <c r="O146" s="315"/>
    </row>
    <row r="147" spans="2:15" ht="19.5" customHeight="1">
      <c r="B147" s="138"/>
      <c r="C147" s="157"/>
      <c r="D147" s="157"/>
      <c r="E147" s="48"/>
      <c r="F147" s="48"/>
      <c r="G147" s="140"/>
      <c r="H147" s="34"/>
      <c r="I147" s="34"/>
      <c r="J147" s="34"/>
      <c r="K147" s="34"/>
      <c r="L147" s="34"/>
      <c r="M147" s="39"/>
      <c r="N147" s="71"/>
      <c r="O147" s="315"/>
    </row>
    <row r="148" spans="2:15" ht="19.5" customHeight="1">
      <c r="B148" s="156" t="s">
        <v>210</v>
      </c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9"/>
      <c r="N148" s="71"/>
      <c r="O148" s="315"/>
    </row>
    <row r="149" spans="2:15" ht="19.5" customHeight="1">
      <c r="B149" s="82"/>
      <c r="C149" s="84"/>
      <c r="D149" s="84"/>
      <c r="E149" s="35"/>
      <c r="F149" s="36"/>
      <c r="G149" s="83"/>
      <c r="H149" s="36"/>
      <c r="J149" s="24"/>
      <c r="L149" s="36"/>
      <c r="M149" s="33"/>
      <c r="N149" s="71"/>
      <c r="O149" s="315"/>
    </row>
    <row r="150" spans="2:15" ht="15" customHeight="1">
      <c r="B150" s="37"/>
      <c r="C150" s="98" t="s">
        <v>209</v>
      </c>
      <c r="D150" s="223"/>
      <c r="E150" s="94"/>
      <c r="F150" s="2" t="str">
        <f>F$19</f>
        <v>Amount in million EUR</v>
      </c>
      <c r="G150" s="134"/>
      <c r="H150" s="128" t="str">
        <f>H$19</f>
        <v>Checks</v>
      </c>
      <c r="J150" s="128" t="str">
        <f>J$19</f>
        <v>Remarks</v>
      </c>
      <c r="L150" s="128" t="str">
        <f>L$19</f>
        <v>Comments</v>
      </c>
      <c r="M150" s="33"/>
      <c r="N150" s="71"/>
      <c r="O150" s="315"/>
    </row>
    <row r="151" spans="2:15" ht="15" customHeight="1">
      <c r="B151" s="88"/>
      <c r="C151" s="103" t="s">
        <v>212</v>
      </c>
      <c r="D151" s="233"/>
      <c r="E151" s="104"/>
      <c r="F151" s="285">
        <v>105063.302</v>
      </c>
      <c r="G151" s="93" t="s">
        <v>214</v>
      </c>
      <c r="H151" s="102" t="str">
        <f>IF(ISTEXT(F151),"No text please",IF(F151&lt;0,"No negatives please",IF(ISBLANK(F151),"Please enter a value",IF(AND(F151=0,ISERROR(FIND("zero",J151))),"Please confirm zero",IF(AND(F151&lt;&gt;0,J151="Confirmed zero"),"Value not zero"," ")))))</f>
        <v> </v>
      </c>
      <c r="J151" s="286"/>
      <c r="L151" s="321" t="s">
        <v>410</v>
      </c>
      <c r="M151" s="33"/>
      <c r="N151" s="71"/>
      <c r="O151" s="315"/>
    </row>
    <row r="152" spans="2:15" s="152" customFormat="1" ht="15" customHeight="1">
      <c r="B152" s="25"/>
      <c r="C152" s="105" t="s">
        <v>213</v>
      </c>
      <c r="D152" s="230"/>
      <c r="E152" s="106"/>
      <c r="F152" s="133"/>
      <c r="G152" s="93"/>
      <c r="H152" s="133"/>
      <c r="I152" s="30"/>
      <c r="J152" s="133"/>
      <c r="K152" s="30"/>
      <c r="L152" s="133"/>
      <c r="M152" s="33"/>
      <c r="N152" s="71"/>
      <c r="O152" s="316"/>
    </row>
    <row r="153" spans="2:15" ht="15" customHeight="1">
      <c r="B153" s="88"/>
      <c r="C153" s="121" t="s">
        <v>251</v>
      </c>
      <c r="D153" s="235"/>
      <c r="E153" s="108"/>
      <c r="F153" s="285">
        <v>11449.394</v>
      </c>
      <c r="G153" s="93" t="s">
        <v>293</v>
      </c>
      <c r="H153" s="102" t="str">
        <f>IF(ISTEXT(F153),"No text please",IF(F153&lt;0,"No negatives please",IF(ISBLANK(F153),"Please enter a value",IF(AND(F153=0,ISERROR(FIND("zero",J153))),"Please confirm zero",IF(AND(F153&lt;&gt;0,J153="Confirmed zero"),"Value not zero"," ")))))</f>
        <v> </v>
      </c>
      <c r="J153" s="286"/>
      <c r="L153" s="321" t="s">
        <v>411</v>
      </c>
      <c r="M153" s="33"/>
      <c r="N153" s="71"/>
      <c r="O153" s="315"/>
    </row>
    <row r="154" spans="2:15" ht="15" customHeight="1">
      <c r="B154" s="28"/>
      <c r="C154" s="304" t="s">
        <v>285</v>
      </c>
      <c r="D154" s="159"/>
      <c r="E154" s="159"/>
      <c r="F154" s="151">
        <f>IF(COUNTIF(H151,"&lt;&gt; ")=0,SUM(F151),"")</f>
        <v>105063.302</v>
      </c>
      <c r="G154" s="93" t="s">
        <v>215</v>
      </c>
      <c r="H154" s="36"/>
      <c r="I154" s="50"/>
      <c r="J154" s="23"/>
      <c r="K154" s="50"/>
      <c r="L154" s="32"/>
      <c r="M154" s="33"/>
      <c r="N154" s="71"/>
      <c r="O154" s="315"/>
    </row>
    <row r="155" spans="2:15" ht="30" customHeight="1">
      <c r="B155" s="82"/>
      <c r="C155" s="84"/>
      <c r="D155" s="84"/>
      <c r="E155" s="35"/>
      <c r="F155" s="36"/>
      <c r="G155" s="83"/>
      <c r="H155" s="36"/>
      <c r="J155" s="24"/>
      <c r="L155" s="36"/>
      <c r="M155" s="33"/>
      <c r="N155" s="71"/>
      <c r="O155" s="315"/>
    </row>
    <row r="156" spans="2:15" ht="15" customHeight="1">
      <c r="B156" s="37"/>
      <c r="C156" s="98" t="s">
        <v>216</v>
      </c>
      <c r="D156" s="223"/>
      <c r="E156" s="94"/>
      <c r="F156" s="2" t="str">
        <f>F$19</f>
        <v>Amount in million EUR</v>
      </c>
      <c r="G156" s="134"/>
      <c r="H156" s="128" t="str">
        <f>H$19</f>
        <v>Checks</v>
      </c>
      <c r="J156" s="128" t="str">
        <f>J$19</f>
        <v>Remarks</v>
      </c>
      <c r="L156" s="128" t="str">
        <f>L$19</f>
        <v>Comments</v>
      </c>
      <c r="M156" s="33"/>
      <c r="N156" s="71"/>
      <c r="O156" s="315"/>
    </row>
    <row r="157" spans="2:15" ht="15" customHeight="1">
      <c r="B157" s="28"/>
      <c r="C157" s="103" t="s">
        <v>236</v>
      </c>
      <c r="D157" s="233"/>
      <c r="E157" s="104"/>
      <c r="F157" s="285">
        <v>51319.539</v>
      </c>
      <c r="G157" s="93" t="s">
        <v>218</v>
      </c>
      <c r="H157" s="124" t="str">
        <f>IF(ISTEXT(F157),"No text please",IF(F157&lt;0,"No negatives please",IF(ISBLANK(F157),"Please enter a value",IF(AND(F157=0,ISERROR(FIND("zero",J157))),"Please confirm zero",IF(AND(F157&lt;&gt;0,J157="Confirmed zero"),"Value not zero",IF($F$157&lt;$F$158,"&lt; 13.a.(1)"," "))))))</f>
        <v> </v>
      </c>
      <c r="J157" s="286"/>
      <c r="L157" s="284"/>
      <c r="M157" s="33"/>
      <c r="N157" s="71"/>
      <c r="O157" s="315"/>
    </row>
    <row r="158" spans="2:15" ht="15" customHeight="1">
      <c r="B158" s="28"/>
      <c r="C158" s="109" t="s">
        <v>262</v>
      </c>
      <c r="D158" s="231"/>
      <c r="E158" s="106"/>
      <c r="F158" s="285">
        <v>6304.782</v>
      </c>
      <c r="G158" s="93" t="s">
        <v>220</v>
      </c>
      <c r="H158" s="125" t="str">
        <f>IF(ISTEXT(F158),"No text please",IF(F158&lt;0,"No negatives please",IF(ISBLANK(F158),"Please enter a value",IF(AND(F158=0,ISERROR(FIND("zero",J158))),"Please confirm zero",IF(AND(F158&lt;&gt;0,J158="Confirmed zero"),"Value not zero",IF($F$157&lt;$F$158,"&gt; 13.a."," "))))))</f>
        <v> </v>
      </c>
      <c r="J158" s="286"/>
      <c r="L158" s="288"/>
      <c r="M158" s="33"/>
      <c r="N158" s="71"/>
      <c r="O158" s="315"/>
    </row>
    <row r="159" spans="2:15" ht="15" customHeight="1">
      <c r="B159" s="28"/>
      <c r="C159" s="105" t="s">
        <v>237</v>
      </c>
      <c r="D159" s="230"/>
      <c r="E159" s="106"/>
      <c r="F159" s="285">
        <v>49741.082</v>
      </c>
      <c r="G159" s="93" t="s">
        <v>219</v>
      </c>
      <c r="H159" s="126" t="str">
        <f>IF(ISTEXT(F159),"No text please",IF(F159&lt;0,"No negatives please",IF(ISBLANK(F159),"Please enter a value",IF(AND(F159=0,ISERROR(FIND("zero",J159))),"Please confirm zero",IF(AND(F159&lt;&gt;0,J159="Confirmed zero"),"Value not zero"," ")))))</f>
        <v> </v>
      </c>
      <c r="J159" s="286"/>
      <c r="L159" s="321" t="s">
        <v>412</v>
      </c>
      <c r="M159" s="33"/>
      <c r="N159" s="71"/>
      <c r="O159" s="315"/>
    </row>
    <row r="160" spans="2:15" s="152" customFormat="1" ht="15" customHeight="1">
      <c r="B160" s="25"/>
      <c r="C160" s="105" t="s">
        <v>217</v>
      </c>
      <c r="D160" s="230"/>
      <c r="E160" s="106"/>
      <c r="F160" s="133"/>
      <c r="G160" s="93"/>
      <c r="H160" s="133"/>
      <c r="I160" s="30"/>
      <c r="J160" s="133"/>
      <c r="K160" s="30"/>
      <c r="L160" s="133"/>
      <c r="M160" s="33"/>
      <c r="N160" s="71"/>
      <c r="O160" s="316"/>
    </row>
    <row r="161" spans="2:15" ht="15" customHeight="1">
      <c r="B161" s="88"/>
      <c r="C161" s="121" t="s">
        <v>252</v>
      </c>
      <c r="D161" s="235"/>
      <c r="E161" s="108"/>
      <c r="F161" s="285">
        <v>6569.560445</v>
      </c>
      <c r="G161" s="93" t="s">
        <v>221</v>
      </c>
      <c r="H161" s="102" t="str">
        <f>IF(ISTEXT(F161),"No text please",IF(F161&lt;0,"No negatives please",IF(ISBLANK(F161),"Please enter a value",IF(AND(F161=0,ISERROR(FIND("zero",J161))),"Please confirm zero",IF(AND(F161&lt;&gt;0,J161="Confirmed zero"),"Value not zero"," ")))))</f>
        <v> </v>
      </c>
      <c r="J161" s="286"/>
      <c r="L161" s="288"/>
      <c r="M161" s="33"/>
      <c r="N161" s="71"/>
      <c r="O161" s="315"/>
    </row>
    <row r="162" spans="2:15" ht="15" customHeight="1">
      <c r="B162" s="28"/>
      <c r="C162" s="1" t="s">
        <v>286</v>
      </c>
      <c r="D162" s="272"/>
      <c r="E162" s="159"/>
      <c r="F162" s="151">
        <f>IF(COUNTIF(H157:H159,"&lt;&gt; ")=0,MAX(F157-F158,0)+F159,"")</f>
        <v>94755.839</v>
      </c>
      <c r="G162" s="93" t="s">
        <v>222</v>
      </c>
      <c r="H162" s="30"/>
      <c r="L162" s="30"/>
      <c r="M162" s="33"/>
      <c r="N162" s="71"/>
      <c r="O162" s="315"/>
    </row>
    <row r="163" spans="2:15" ht="19.5" customHeight="1">
      <c r="B163" s="138"/>
      <c r="C163" s="139"/>
      <c r="D163" s="139"/>
      <c r="E163" s="34"/>
      <c r="F163" s="34"/>
      <c r="G163" s="140"/>
      <c r="H163" s="34"/>
      <c r="I163" s="34"/>
      <c r="J163" s="34"/>
      <c r="K163" s="34"/>
      <c r="L163" s="34"/>
      <c r="M163" s="39"/>
      <c r="N163" s="71"/>
      <c r="O163" s="315"/>
    </row>
    <row r="164" spans="2:15" ht="19.5" customHeight="1">
      <c r="B164" s="156" t="s">
        <v>392</v>
      </c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9"/>
      <c r="N164" s="71"/>
      <c r="O164" s="315"/>
    </row>
    <row r="165" spans="2:15" ht="19.5" customHeight="1">
      <c r="B165" s="82"/>
      <c r="C165" s="84"/>
      <c r="D165" s="84"/>
      <c r="E165" s="35"/>
      <c r="F165" s="36"/>
      <c r="G165" s="83"/>
      <c r="H165" s="36"/>
      <c r="J165" s="24"/>
      <c r="L165" s="36"/>
      <c r="M165" s="33"/>
      <c r="N165" s="71"/>
      <c r="O165" s="315"/>
    </row>
    <row r="166" spans="2:15" ht="15" customHeight="1">
      <c r="B166" s="37"/>
      <c r="C166" s="98" t="s">
        <v>223</v>
      </c>
      <c r="D166" s="223"/>
      <c r="E166" s="94"/>
      <c r="F166" s="2" t="str">
        <f>F$19</f>
        <v>Amount in million EUR</v>
      </c>
      <c r="G166" s="134"/>
      <c r="H166" s="128" t="str">
        <f>H$19</f>
        <v>Checks</v>
      </c>
      <c r="J166" s="128" t="str">
        <f>J$19</f>
        <v>Remarks</v>
      </c>
      <c r="L166" s="128" t="str">
        <f>L$19</f>
        <v>Comments</v>
      </c>
      <c r="M166" s="33"/>
      <c r="N166" s="71"/>
      <c r="O166" s="315"/>
    </row>
    <row r="167" spans="2:15" ht="15" customHeight="1">
      <c r="B167" s="28"/>
      <c r="C167" s="103" t="s">
        <v>224</v>
      </c>
      <c r="D167" s="233"/>
      <c r="E167" s="104"/>
      <c r="F167" s="305">
        <v>174976.99993412</v>
      </c>
      <c r="G167" s="93" t="s">
        <v>238</v>
      </c>
      <c r="H167" s="124" t="str">
        <f>IF(ISTEXT(F167),"No text please",IF(F167&lt;0,"No negatives please",IF(ISBLANK(F167),"Please enter a value",IF(AND(F167=0,ISERROR(FIND("zero",J167))),"Please confirm zero",IF(AND(F167&lt;&gt;0,J167="Confirmed zero"),"Value not zero",IF($F$167&lt;$F$168,"&lt; 14.b.",IF(AND($F$85&lt;&gt;"",$F$167&lt;$F$85),"&lt; 4.g."," ")))))))</f>
        <v> </v>
      </c>
      <c r="J167" s="286"/>
      <c r="L167" s="321" t="s">
        <v>413</v>
      </c>
      <c r="M167" s="33"/>
      <c r="N167" s="71"/>
      <c r="O167" s="315"/>
    </row>
    <row r="168" spans="2:15" ht="15" customHeight="1">
      <c r="B168" s="28"/>
      <c r="C168" s="105" t="s">
        <v>225</v>
      </c>
      <c r="D168" s="230"/>
      <c r="E168" s="106"/>
      <c r="F168" s="305">
        <v>87501</v>
      </c>
      <c r="G168" s="93" t="s">
        <v>239</v>
      </c>
      <c r="H168" s="126" t="str">
        <f>IF(ISTEXT(F168),"No text please",IF(F168&lt;0,"No negatives please",IF(ISBLANK(F168),"Please enter a value",IF(AND(F168=0,ISERROR(FIND("zero",J168))),"Please confirm zero",IF(AND(F168&lt;&gt;0,J168="Confirmed zero"),"Value not zero",IF($F$167&lt;$F$168,"&gt; 14.a."," "))))))</f>
        <v> </v>
      </c>
      <c r="J168" s="286"/>
      <c r="L168" s="284"/>
      <c r="M168" s="33"/>
      <c r="N168" s="71"/>
      <c r="O168" s="315"/>
    </row>
    <row r="169" spans="2:15" ht="15" customHeight="1">
      <c r="B169" s="28"/>
      <c r="C169" s="105" t="s">
        <v>287</v>
      </c>
      <c r="D169" s="230"/>
      <c r="E169" s="127"/>
      <c r="F169" s="137">
        <f>IF(AND(COUNTIF(H167:H168,"&lt;&gt; ")=0,F167&lt;&gt;0),(F167-F168)/F167,"")</f>
        <v>0.4999285618513021</v>
      </c>
      <c r="G169" s="93" t="s">
        <v>240</v>
      </c>
      <c r="H169" s="133"/>
      <c r="J169" s="133"/>
      <c r="L169" s="133"/>
      <c r="M169" s="33"/>
      <c r="N169" s="71"/>
      <c r="O169" s="315"/>
    </row>
    <row r="170" spans="2:15" ht="15" customHeight="1">
      <c r="B170" s="28"/>
      <c r="C170" s="105" t="s">
        <v>226</v>
      </c>
      <c r="D170" s="230"/>
      <c r="E170" s="106"/>
      <c r="F170" s="306">
        <v>3796</v>
      </c>
      <c r="G170" s="93" t="s">
        <v>241</v>
      </c>
      <c r="H170" s="124" t="str">
        <f>IF(ISTEXT(F170),"No text please",IF(ISBLANK(F170),"Please enter a value",IF(AND(F170=0,ISERROR(FIND("zero",J170))),"Please confirm zero",IF(AND(F170&lt;&gt;0,J170="Confirmed zero"),"Value not zero"," "))))</f>
        <v> </v>
      </c>
      <c r="J170" s="286"/>
      <c r="L170" s="284"/>
      <c r="M170" s="33"/>
      <c r="N170" s="71"/>
      <c r="O170" s="315"/>
    </row>
    <row r="171" spans="2:15" ht="15" customHeight="1">
      <c r="B171" s="28"/>
      <c r="C171" s="105" t="s">
        <v>227</v>
      </c>
      <c r="D171" s="230"/>
      <c r="E171" s="106"/>
      <c r="F171" s="306">
        <v>7456.61384296</v>
      </c>
      <c r="G171" s="93" t="s">
        <v>242</v>
      </c>
      <c r="H171" s="125" t="str">
        <f>IF(ISTEXT(F171),"No text please",IF(ISBLANK(F171),"Please enter a value",IF(AND(F171=0,ISERROR(FIND("zero",J171))),"Please confirm zero",IF(AND(F171&lt;&gt;0,J171="Confirmed zero"),"Value not zero"," "))))</f>
        <v> </v>
      </c>
      <c r="J171" s="286"/>
      <c r="L171" s="321" t="s">
        <v>414</v>
      </c>
      <c r="M171" s="33"/>
      <c r="N171" s="71"/>
      <c r="O171" s="315"/>
    </row>
    <row r="172" spans="2:15" ht="15" customHeight="1">
      <c r="B172" s="28"/>
      <c r="C172" s="105" t="s">
        <v>228</v>
      </c>
      <c r="D172" s="230"/>
      <c r="E172" s="106"/>
      <c r="F172" s="306">
        <v>9749.02454689</v>
      </c>
      <c r="G172" s="93" t="s">
        <v>243</v>
      </c>
      <c r="H172" s="125" t="str">
        <f>IF(ISTEXT(F172),"No text please",IF(F172&lt;0,"No negatives please",IF(ISBLANK(F172),"Please enter a value",IF(AND(F172=0,ISERROR(FIND("zero",J172))),"Please confirm zero",IF(AND(F172&lt;&gt;0,J172="Confirmed zero"),"Value not zero"," ")))))</f>
        <v> </v>
      </c>
      <c r="J172" s="286"/>
      <c r="L172" s="321" t="s">
        <v>415</v>
      </c>
      <c r="M172" s="33"/>
      <c r="N172" s="71"/>
      <c r="O172" s="315"/>
    </row>
    <row r="173" spans="2:15" ht="15" customHeight="1">
      <c r="B173" s="28"/>
      <c r="C173" s="105" t="s">
        <v>260</v>
      </c>
      <c r="D173" s="230"/>
      <c r="E173" s="106"/>
      <c r="F173" s="305">
        <v>6330.274676299153</v>
      </c>
      <c r="G173" s="93" t="s">
        <v>244</v>
      </c>
      <c r="H173" s="125" t="str">
        <f>IF(ISTEXT(F173),"No text please",IF(F173&lt;0,"No negatives please",IF(ISBLANK(F173),"Please enter a value",IF(AND(F173=0,ISERROR(FIND("zero",J173))),"Please confirm zero",IF(AND(F173&lt;&gt;0,J173="Confirmed zero"),"Value not zero"," ")))))</f>
        <v> </v>
      </c>
      <c r="J173" s="286"/>
      <c r="L173" s="288"/>
      <c r="M173" s="33"/>
      <c r="N173" s="71"/>
      <c r="O173" s="315"/>
    </row>
    <row r="174" spans="2:15" ht="15" customHeight="1">
      <c r="B174" s="28"/>
      <c r="C174" s="105" t="s">
        <v>229</v>
      </c>
      <c r="D174" s="230"/>
      <c r="E174" s="106"/>
      <c r="F174" s="305">
        <v>6803.46283450969</v>
      </c>
      <c r="G174" s="93" t="s">
        <v>245</v>
      </c>
      <c r="H174" s="125" t="str">
        <f>IF(ISTEXT(F174),"No text please",IF(F174&lt;0,"No negatives please",IF(ISBLANK(F174),"Please enter a value",IF(AND(F174=0,ISERROR(FIND("zero",J174))),"Please confirm zero",IF(AND(F174&lt;&gt;0,J174="Confirmed zero"),"Value not zero"," ")))))</f>
        <v> </v>
      </c>
      <c r="J174" s="286"/>
      <c r="L174" s="288"/>
      <c r="M174" s="33"/>
      <c r="N174" s="71"/>
      <c r="O174" s="315"/>
    </row>
    <row r="175" spans="2:15" ht="15" customHeight="1">
      <c r="B175" s="28"/>
      <c r="C175" s="105" t="s">
        <v>230</v>
      </c>
      <c r="D175" s="230"/>
      <c r="E175" s="106"/>
      <c r="F175" s="285">
        <v>8285.151254</v>
      </c>
      <c r="G175" s="93" t="s">
        <v>246</v>
      </c>
      <c r="H175" s="125" t="str">
        <f>IF(ISTEXT(F175),"No text please",IF(F175&lt;0,"No negatives please",IF(ISBLANK(F175),"Please enter a value",IF(AND(F175=0,ISERROR(FIND("zero",J175))),"Please confirm zero",IF(AND(F175&lt;&gt;0,J175="Confirmed zero"),"Value not zero"," ")))))</f>
        <v> </v>
      </c>
      <c r="J175" s="286"/>
      <c r="L175" s="288"/>
      <c r="M175" s="33"/>
      <c r="N175" s="71"/>
      <c r="O175" s="315"/>
    </row>
    <row r="176" spans="2:15" ht="15" customHeight="1">
      <c r="B176" s="28"/>
      <c r="C176" s="107" t="s">
        <v>231</v>
      </c>
      <c r="D176" s="238"/>
      <c r="E176" s="108"/>
      <c r="F176" s="285">
        <v>6731.256851</v>
      </c>
      <c r="G176" s="93" t="s">
        <v>247</v>
      </c>
      <c r="H176" s="126" t="str">
        <f>IF(ISTEXT(F176),"No text please",IF(F176&lt;0,"No negatives please",IF(ISBLANK(F176),"Please enter a value",IF(AND(F176=0,ISERROR(FIND("zero",J176))),"Please confirm zero",IF(AND(F176&lt;&gt;0,J176="Confirmed zero"),"Value not zero"," ")))))</f>
        <v> </v>
      </c>
      <c r="J176" s="286"/>
      <c r="L176" s="288"/>
      <c r="M176" s="33"/>
      <c r="N176" s="71"/>
      <c r="O176" s="315"/>
    </row>
    <row r="177" spans="2:15" ht="15" customHeight="1">
      <c r="B177" s="28"/>
      <c r="C177" s="55"/>
      <c r="D177" s="55"/>
      <c r="E177" s="55"/>
      <c r="F177" s="3"/>
      <c r="G177" s="93"/>
      <c r="H177" s="93"/>
      <c r="I177" s="93"/>
      <c r="J177" s="93"/>
      <c r="K177" s="93"/>
      <c r="L177" s="93"/>
      <c r="M177" s="158"/>
      <c r="N177" s="71"/>
      <c r="O177" s="315"/>
    </row>
    <row r="178" spans="2:15" ht="15" customHeight="1">
      <c r="B178" s="28"/>
      <c r="C178" s="54"/>
      <c r="D178" s="54"/>
      <c r="E178" s="54"/>
      <c r="F178" s="2" t="s">
        <v>261</v>
      </c>
      <c r="G178" s="134"/>
      <c r="H178" s="128" t="str">
        <f>H$19</f>
        <v>Checks</v>
      </c>
      <c r="J178" s="128" t="str">
        <f>J$19</f>
        <v>Remarks</v>
      </c>
      <c r="L178" s="128" t="str">
        <f>L$19</f>
        <v>Comments</v>
      </c>
      <c r="M178" s="158"/>
      <c r="N178" s="71"/>
      <c r="O178" s="315"/>
    </row>
    <row r="179" spans="2:15" ht="15" customHeight="1">
      <c r="B179" s="28"/>
      <c r="C179" s="141" t="s">
        <v>235</v>
      </c>
      <c r="D179" s="239"/>
      <c r="E179" s="142"/>
      <c r="F179" s="306">
        <v>28</v>
      </c>
      <c r="G179" s="93" t="s">
        <v>248</v>
      </c>
      <c r="H179" s="102" t="str">
        <f>IF(ISTEXT(F179),"No text please",IF(F179&lt;0,"No negatives please",IF(ISBLANK(F179),"Please enter a value",IF(F179=0,"Cannot be zero",IF(AND(F179&lt;&gt;0,J179="Confirmed zero"),"Value not zero",IF(INT(F179)=F179," ","Integers only"))))))</f>
        <v> </v>
      </c>
      <c r="I179" s="33"/>
      <c r="J179" s="286"/>
      <c r="K179" s="33"/>
      <c r="L179" s="284"/>
      <c r="M179" s="33"/>
      <c r="N179" s="71"/>
      <c r="O179" s="315"/>
    </row>
    <row r="180" spans="2:15" ht="19.5" customHeight="1">
      <c r="B180" s="29"/>
      <c r="C180" s="40"/>
      <c r="D180" s="40"/>
      <c r="E180" s="40"/>
      <c r="F180" s="40"/>
      <c r="G180" s="90"/>
      <c r="H180" s="40"/>
      <c r="I180" s="34"/>
      <c r="J180" s="34"/>
      <c r="K180" s="34"/>
      <c r="L180" s="40"/>
      <c r="M180" s="39"/>
      <c r="N180" s="71"/>
      <c r="O180" s="315"/>
    </row>
    <row r="181" spans="2:15" s="307" customFormat="1" ht="19.5" customHeight="1">
      <c r="B181" s="176" t="str">
        <f>"Annual Average Exchange Rates"&amp;IF(ISNUMBER(F10)," ("&amp;TEXT(_XLL.EDATUM($F$10,-12)+1,"mmm yyyy")&amp;" through "&amp;TEXT($F$10,"mmm yyyy")&amp;")","")</f>
        <v>Annual Average Exchange Rates (00 yyyy through 00 yyyy)</v>
      </c>
      <c r="C181" s="260"/>
      <c r="D181" s="260"/>
      <c r="E181" s="260"/>
      <c r="F181" s="260"/>
      <c r="G181" s="260"/>
      <c r="H181" s="260"/>
      <c r="I181" s="260"/>
      <c r="J181" s="260"/>
      <c r="K181" s="260"/>
      <c r="L181" s="260"/>
      <c r="M181" s="261"/>
      <c r="N181" s="14"/>
      <c r="O181" s="317"/>
    </row>
    <row r="182" spans="2:15" s="307" customFormat="1" ht="19.5" customHeight="1">
      <c r="B182" s="219"/>
      <c r="C182" s="220"/>
      <c r="D182" s="220"/>
      <c r="E182" s="263"/>
      <c r="F182" s="221"/>
      <c r="G182" s="221"/>
      <c r="H182" s="221"/>
      <c r="I182" s="221"/>
      <c r="J182" s="221"/>
      <c r="K182" s="221"/>
      <c r="L182" s="221"/>
      <c r="M182" s="222"/>
      <c r="N182" s="14"/>
      <c r="O182" s="317"/>
    </row>
    <row r="183" spans="2:15" s="307" customFormat="1" ht="15" customHeight="1">
      <c r="B183" s="14"/>
      <c r="C183" s="264" t="s">
        <v>390</v>
      </c>
      <c r="D183" s="265"/>
      <c r="E183" s="168" t="str">
        <f>IF($F$11="&lt;select&gt;"," ","Conversion to "&amp;$F$11)</f>
        <v>Conversion to EUR</v>
      </c>
      <c r="F183" s="10"/>
      <c r="G183" s="10"/>
      <c r="H183" s="258"/>
      <c r="I183" s="10"/>
      <c r="J183" s="10"/>
      <c r="K183" s="10"/>
      <c r="L183" s="258"/>
      <c r="M183" s="15"/>
      <c r="N183" s="14"/>
      <c r="O183" s="317"/>
    </row>
    <row r="184" spans="2:15" s="307" customFormat="1" ht="15" customHeight="1">
      <c r="B184" s="14"/>
      <c r="C184" s="266"/>
      <c r="D184" s="267"/>
      <c r="E184" s="101" t="str">
        <f>IF($F$11="&lt;select&gt;","Conversion rate","(number of "&amp;$F$11&amp;" per unit)")</f>
        <v>(number of EUR per unit)</v>
      </c>
      <c r="F184" s="10"/>
      <c r="G184" s="10"/>
      <c r="H184" s="128" t="str">
        <f>H$19</f>
        <v>Checks</v>
      </c>
      <c r="I184" s="10"/>
      <c r="J184" s="10"/>
      <c r="K184" s="10"/>
      <c r="L184" s="128" t="str">
        <f>L$19</f>
        <v>Comments</v>
      </c>
      <c r="M184" s="15"/>
      <c r="N184" s="14"/>
      <c r="O184" s="317"/>
    </row>
    <row r="185" spans="2:15" ht="15" customHeight="1">
      <c r="B185" s="73"/>
      <c r="C185" s="216" t="s">
        <v>321</v>
      </c>
      <c r="D185" s="262" t="s">
        <v>16</v>
      </c>
      <c r="E185" s="308">
        <v>1.3765</v>
      </c>
      <c r="F185" s="10"/>
      <c r="G185" s="93" t="s">
        <v>373</v>
      </c>
      <c r="H185" s="124" t="str">
        <f>IF(ISTEXT(E185),"No text please",IF(NOT(ISNUMBER(E185)),"Please enter a rate",IF(E185&lt;0,"No negatives please",IF(E185=0,"No zeros please"," "))))</f>
        <v> </v>
      </c>
      <c r="L185" s="284"/>
      <c r="M185" s="33"/>
      <c r="N185" s="71"/>
      <c r="O185" s="315"/>
    </row>
    <row r="186" spans="2:15" ht="15" customHeight="1">
      <c r="B186" s="73"/>
      <c r="C186" s="117" t="s">
        <v>322</v>
      </c>
      <c r="D186" s="215" t="s">
        <v>21</v>
      </c>
      <c r="E186" s="308">
        <v>3.2576</v>
      </c>
      <c r="F186" s="10"/>
      <c r="G186" s="93" t="s">
        <v>374</v>
      </c>
      <c r="H186" s="125" t="str">
        <f aca="true" t="shared" si="6" ref="H186:H199">IF(ISTEXT(E186),"No text please",IF(NOT(ISNUMBER(E186)),"Please enter a rate",IF(E186&lt;0,"No negatives please",IF(E186=0,"No zeros please"," "))))</f>
        <v> </v>
      </c>
      <c r="L186" s="284"/>
      <c r="M186" s="33"/>
      <c r="N186" s="71"/>
      <c r="O186" s="315"/>
    </row>
    <row r="187" spans="2:15" ht="15" customHeight="1">
      <c r="B187" s="73"/>
      <c r="C187" s="117" t="s">
        <v>323</v>
      </c>
      <c r="D187" s="215" t="s">
        <v>17</v>
      </c>
      <c r="E187" s="308">
        <v>1.3678</v>
      </c>
      <c r="F187" s="10"/>
      <c r="G187" s="93" t="s">
        <v>375</v>
      </c>
      <c r="H187" s="125" t="str">
        <f t="shared" si="6"/>
        <v> </v>
      </c>
      <c r="L187" s="284"/>
      <c r="M187" s="33"/>
      <c r="N187" s="71"/>
      <c r="O187" s="315"/>
    </row>
    <row r="188" spans="2:15" ht="15" customHeight="1">
      <c r="B188" s="73"/>
      <c r="C188" s="117" t="s">
        <v>324</v>
      </c>
      <c r="D188" s="215" t="s">
        <v>19</v>
      </c>
      <c r="E188" s="308">
        <v>1.2309</v>
      </c>
      <c r="F188" s="10"/>
      <c r="G188" s="93" t="s">
        <v>376</v>
      </c>
      <c r="H188" s="125" t="str">
        <f t="shared" si="6"/>
        <v> </v>
      </c>
      <c r="L188" s="284"/>
      <c r="M188" s="33"/>
      <c r="N188" s="71"/>
      <c r="O188" s="315"/>
    </row>
    <row r="189" spans="2:15" ht="15" customHeight="1">
      <c r="B189" s="73"/>
      <c r="C189" s="117" t="s">
        <v>325</v>
      </c>
      <c r="D189" s="215" t="s">
        <v>14</v>
      </c>
      <c r="E189" s="308">
        <v>8.1647</v>
      </c>
      <c r="F189" s="10"/>
      <c r="G189" s="93" t="s">
        <v>377</v>
      </c>
      <c r="H189" s="125" t="str">
        <f t="shared" si="6"/>
        <v> </v>
      </c>
      <c r="L189" s="284"/>
      <c r="M189" s="33"/>
      <c r="N189" s="71"/>
      <c r="O189" s="315"/>
    </row>
    <row r="190" spans="2:15" ht="15" customHeight="1">
      <c r="B190" s="73"/>
      <c r="C190" s="117" t="s">
        <v>326</v>
      </c>
      <c r="D190" s="215" t="s">
        <v>11</v>
      </c>
      <c r="E190" s="308">
        <v>1</v>
      </c>
      <c r="F190" s="10"/>
      <c r="G190" s="93" t="s">
        <v>378</v>
      </c>
      <c r="H190" s="125" t="str">
        <f t="shared" si="6"/>
        <v> </v>
      </c>
      <c r="L190" s="284"/>
      <c r="M190" s="33"/>
      <c r="N190" s="71"/>
      <c r="O190" s="315"/>
    </row>
    <row r="191" spans="2:15" ht="15" customHeight="1">
      <c r="B191" s="73"/>
      <c r="C191" s="117" t="s">
        <v>327</v>
      </c>
      <c r="D191" s="215" t="s">
        <v>12</v>
      </c>
      <c r="E191" s="308">
        <v>0.8494</v>
      </c>
      <c r="F191" s="10"/>
      <c r="G191" s="93" t="s">
        <v>379</v>
      </c>
      <c r="H191" s="125" t="str">
        <f t="shared" si="6"/>
        <v> </v>
      </c>
      <c r="L191" s="284"/>
      <c r="M191" s="33"/>
      <c r="N191" s="71"/>
      <c r="O191" s="315"/>
    </row>
    <row r="192" spans="2:15" ht="15" customHeight="1">
      <c r="B192" s="73"/>
      <c r="C192" s="117" t="s">
        <v>328</v>
      </c>
      <c r="D192" s="215" t="s">
        <v>15</v>
      </c>
      <c r="E192" s="308">
        <v>10.2995</v>
      </c>
      <c r="F192" s="10"/>
      <c r="G192" s="93" t="s">
        <v>380</v>
      </c>
      <c r="H192" s="125" t="str">
        <f t="shared" si="6"/>
        <v> </v>
      </c>
      <c r="L192" s="284"/>
      <c r="M192" s="33"/>
      <c r="N192" s="71"/>
      <c r="O192" s="315"/>
    </row>
    <row r="193" spans="2:15" ht="15" customHeight="1">
      <c r="B193" s="73"/>
      <c r="C193" s="117" t="s">
        <v>329</v>
      </c>
      <c r="D193" s="215" t="s">
        <v>20</v>
      </c>
      <c r="E193" s="308">
        <v>85.366</v>
      </c>
      <c r="F193" s="10"/>
      <c r="G193" s="93" t="s">
        <v>381</v>
      </c>
      <c r="H193" s="125" t="str">
        <f t="shared" si="6"/>
        <v> </v>
      </c>
      <c r="L193" s="284"/>
      <c r="M193" s="33"/>
      <c r="N193" s="71"/>
      <c r="O193" s="315"/>
    </row>
    <row r="194" spans="2:15" ht="15" customHeight="1">
      <c r="B194" s="73"/>
      <c r="C194" s="117" t="s">
        <v>330</v>
      </c>
      <c r="D194" s="215" t="s">
        <v>13</v>
      </c>
      <c r="E194" s="308">
        <v>129.4922</v>
      </c>
      <c r="F194" s="10"/>
      <c r="G194" s="93" t="s">
        <v>382</v>
      </c>
      <c r="H194" s="125" t="str">
        <f t="shared" si="6"/>
        <v> </v>
      </c>
      <c r="L194" s="284"/>
      <c r="M194" s="33"/>
      <c r="N194" s="71"/>
      <c r="O194" s="315"/>
    </row>
    <row r="195" spans="2:15" ht="15" customHeight="1">
      <c r="B195" s="73"/>
      <c r="C195" s="117" t="s">
        <v>339</v>
      </c>
      <c r="D195" s="215" t="s">
        <v>295</v>
      </c>
      <c r="E195" s="308">
        <v>18.0731</v>
      </c>
      <c r="F195" s="10"/>
      <c r="G195" s="93" t="s">
        <v>383</v>
      </c>
      <c r="H195" s="125" t="str">
        <f t="shared" si="6"/>
        <v> </v>
      </c>
      <c r="L195" s="284"/>
      <c r="M195" s="33"/>
      <c r="N195" s="71"/>
      <c r="O195" s="315"/>
    </row>
    <row r="196" spans="2:15" ht="15" customHeight="1">
      <c r="B196" s="73"/>
      <c r="C196" s="117" t="s">
        <v>340</v>
      </c>
      <c r="D196" s="215" t="s">
        <v>296</v>
      </c>
      <c r="E196" s="308">
        <v>1.6762</v>
      </c>
      <c r="F196" s="10"/>
      <c r="G196" s="93" t="s">
        <v>384</v>
      </c>
      <c r="H196" s="125" t="str">
        <f t="shared" si="6"/>
        <v> </v>
      </c>
      <c r="L196" s="284"/>
      <c r="M196" s="33"/>
      <c r="N196" s="71"/>
      <c r="O196" s="315"/>
    </row>
    <row r="197" spans="2:15" ht="15" customHeight="1">
      <c r="B197" s="73"/>
      <c r="C197" s="117" t="s">
        <v>341</v>
      </c>
      <c r="D197" s="215" t="s">
        <v>56</v>
      </c>
      <c r="E197" s="308">
        <v>42.3196</v>
      </c>
      <c r="F197" s="10"/>
      <c r="G197" s="93" t="s">
        <v>385</v>
      </c>
      <c r="H197" s="125" t="str">
        <f t="shared" si="6"/>
        <v> </v>
      </c>
      <c r="L197" s="284"/>
      <c r="M197" s="33"/>
      <c r="N197" s="71"/>
      <c r="O197" s="315"/>
    </row>
    <row r="198" spans="2:15" ht="15" customHeight="1">
      <c r="B198" s="73"/>
      <c r="C198" s="117" t="s">
        <v>342</v>
      </c>
      <c r="D198" s="215" t="s">
        <v>42</v>
      </c>
      <c r="E198" s="308">
        <v>8.6484</v>
      </c>
      <c r="F198" s="10"/>
      <c r="G198" s="93" t="s">
        <v>386</v>
      </c>
      <c r="H198" s="125" t="str">
        <f t="shared" si="6"/>
        <v> </v>
      </c>
      <c r="L198" s="284"/>
      <c r="M198" s="33"/>
      <c r="N198" s="71"/>
      <c r="O198" s="315"/>
    </row>
    <row r="199" spans="2:15" ht="15" customHeight="1">
      <c r="B199" s="73"/>
      <c r="C199" s="217" t="s">
        <v>343</v>
      </c>
      <c r="D199" s="218" t="s">
        <v>10</v>
      </c>
      <c r="E199" s="308">
        <v>1.3279</v>
      </c>
      <c r="F199" s="10"/>
      <c r="G199" s="93" t="s">
        <v>387</v>
      </c>
      <c r="H199" s="126" t="str">
        <f t="shared" si="6"/>
        <v> </v>
      </c>
      <c r="L199" s="284"/>
      <c r="M199" s="33"/>
      <c r="N199" s="71"/>
      <c r="O199" s="315"/>
    </row>
    <row r="200" spans="2:15" s="307" customFormat="1" ht="19.5" customHeight="1">
      <c r="B200" s="27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3"/>
      <c r="N200" s="14"/>
      <c r="O200" s="317"/>
    </row>
    <row r="201" spans="2:15" s="307" customFormat="1" ht="19.5" customHeight="1">
      <c r="B201" s="176" t="s">
        <v>294</v>
      </c>
      <c r="C201" s="260"/>
      <c r="D201" s="260"/>
      <c r="E201" s="260"/>
      <c r="F201" s="260"/>
      <c r="G201" s="260"/>
      <c r="H201" s="260"/>
      <c r="I201" s="260"/>
      <c r="J201" s="260"/>
      <c r="K201" s="260"/>
      <c r="L201" s="260"/>
      <c r="M201" s="261"/>
      <c r="N201" s="14"/>
      <c r="O201" s="317"/>
    </row>
    <row r="202" spans="2:15" s="307" customFormat="1" ht="19.5" customHeight="1">
      <c r="B202" s="14"/>
      <c r="C202" s="26"/>
      <c r="D202" s="26"/>
      <c r="E202" s="10"/>
      <c r="F202" s="10"/>
      <c r="G202" s="10"/>
      <c r="H202" s="10"/>
      <c r="L202" s="10"/>
      <c r="M202" s="15"/>
      <c r="N202" s="14"/>
      <c r="O202" s="317"/>
    </row>
    <row r="203" spans="2:15" s="307" customFormat="1" ht="15" customHeight="1">
      <c r="B203" s="14"/>
      <c r="C203" s="254" t="s">
        <v>389</v>
      </c>
      <c r="D203" s="255"/>
      <c r="E203" s="168" t="s">
        <v>320</v>
      </c>
      <c r="F203" s="169" t="s">
        <v>320</v>
      </c>
      <c r="G203" s="10"/>
      <c r="H203" s="258"/>
      <c r="L203" s="10"/>
      <c r="M203" s="15"/>
      <c r="N203" s="14"/>
      <c r="O203" s="317"/>
    </row>
    <row r="204" spans="2:15" s="307" customFormat="1" ht="15" customHeight="1">
      <c r="B204" s="14"/>
      <c r="C204" s="256"/>
      <c r="D204" s="257"/>
      <c r="E204" s="101" t="str">
        <f>IF(OR($F$11="&lt;select&gt;",ISBLANK($F$11)),"in reporting currency","in "&amp;VLOOKUP($F$13,Parameters!$E$69:$F$72,2,FALSE)&amp;$F$11)</f>
        <v>in million EUR</v>
      </c>
      <c r="F204" s="170" t="s">
        <v>319</v>
      </c>
      <c r="G204" s="10"/>
      <c r="H204" s="128" t="str">
        <f>H$19</f>
        <v>Checks</v>
      </c>
      <c r="L204" s="10"/>
      <c r="M204" s="15"/>
      <c r="N204" s="14"/>
      <c r="O204" s="317"/>
    </row>
    <row r="205" spans="2:15" s="307" customFormat="1" ht="15" customHeight="1">
      <c r="B205" s="14"/>
      <c r="C205" s="103" t="s">
        <v>360</v>
      </c>
      <c r="D205" s="240"/>
      <c r="E205" s="182"/>
      <c r="F205" s="183"/>
      <c r="G205" s="93" t="s">
        <v>338</v>
      </c>
      <c r="H205" s="124" t="str">
        <f>IF(COUNTIF(H6:H8,"&lt;&gt; ")=0," ","Errors detected: "&amp;COUNTIF(H6:H8,"&lt;&gt; "))</f>
        <v> </v>
      </c>
      <c r="M205" s="15"/>
      <c r="N205" s="14"/>
      <c r="O205" s="317"/>
    </row>
    <row r="206" spans="2:15" s="307" customFormat="1" ht="15" customHeight="1">
      <c r="B206" s="14"/>
      <c r="C206" s="105" t="s">
        <v>361</v>
      </c>
      <c r="D206" s="241"/>
      <c r="E206" s="186"/>
      <c r="F206" s="187"/>
      <c r="G206" s="93" t="s">
        <v>344</v>
      </c>
      <c r="H206" s="125" t="str">
        <f>IF(COUNTIF(H10:H11,"&lt;&gt; ")+COUNTIF(H13:H15,"&lt;&gt; ")=0," ","Errors detected: "&amp;COUNTIF(H10:H11,"&lt;&gt; ")+COUNTIF(H13:H15,"&lt;&gt; "))</f>
        <v> </v>
      </c>
      <c r="L206" s="128" t="s">
        <v>288</v>
      </c>
      <c r="M206" s="15"/>
      <c r="N206" s="14"/>
      <c r="O206" s="317"/>
    </row>
    <row r="207" spans="2:15" s="307" customFormat="1" ht="15" customHeight="1">
      <c r="B207" s="14"/>
      <c r="C207" s="105" t="s">
        <v>358</v>
      </c>
      <c r="D207" s="241"/>
      <c r="E207" s="309">
        <f>IF(AND(ISNUMBER(Data!$F$52),ISNUMBER(Data!$F$12),ISNUMBER(Data!$F$13)),Data!$F$52," ")</f>
        <v>230991.54858738</v>
      </c>
      <c r="F207" s="213">
        <f>IF(ISNUMBER(E207),(E207*Data!$F$13*Data!$F$12/1000000),"")</f>
        <v>230991.54858738</v>
      </c>
      <c r="G207" s="93" t="s">
        <v>345</v>
      </c>
      <c r="H207" s="125" t="str">
        <f>IF(COUNTIF(H20:H24,"&lt;&gt; ")+COUNTIF(H26:H32,"&lt;&gt; ")+COUNTIF(H36:H41,"&lt;&gt; ")+COUNTIF(H43:H46,"&lt;&gt; ")+COUNTIF(H48,"&lt;&gt; ")+COUNTIF(H50:H51,"&lt;&gt; ")=0," ","Errors detected: "&amp;COUNTIF(H20:H24,"&lt;&gt; ")+COUNTIF(H26:H32,"&lt;&gt; ")+COUNTIF(H36:H41,"&lt;&gt; ")+COUNTIF(H43:H46,"&lt;&gt; ")+COUNTIF(H48,"&lt;&gt; ")+COUNTIF(H50:H51,"&lt;&gt; "))</f>
        <v> </v>
      </c>
      <c r="L207" s="310"/>
      <c r="M207" s="15"/>
      <c r="N207" s="14"/>
      <c r="O207" s="317"/>
    </row>
    <row r="208" spans="2:15" s="307" customFormat="1" ht="15" customHeight="1">
      <c r="B208" s="14"/>
      <c r="C208" s="105" t="s">
        <v>359</v>
      </c>
      <c r="D208" s="241"/>
      <c r="E208" s="311">
        <f>IF(AND(ISNUMBER(Data!$F$72),ISNUMBER(Data!$F$12),ISNUMBER(Data!$F$13)),Data!$F$72," ")</f>
        <v>21076.853616384982</v>
      </c>
      <c r="F208" s="212">
        <f>IF(ISNUMBER(E208),(E208*Data!$F$13*Data!$F$12/1000000),"")</f>
        <v>21076.853616384982</v>
      </c>
      <c r="G208" s="93" t="s">
        <v>346</v>
      </c>
      <c r="H208" s="125" t="str">
        <f>IF(COUNTIF(H57:H59,"&lt;&gt; ")+COUNTIF(H61:H67,"&lt;&gt; ")+COUNTIF(H69:H70,"&lt;&gt; ")=0," ","Errors detected: "&amp;COUNTIF(H57:H59,"&lt;&gt; ")+COUNTIF(H61:H67,"&lt;&gt; ")+COUNTIF(H69:H70,"&lt;&gt; "))</f>
        <v> </v>
      </c>
      <c r="L208" s="310"/>
      <c r="M208" s="15"/>
      <c r="N208" s="14"/>
      <c r="O208" s="317"/>
    </row>
    <row r="209" spans="2:15" s="307" customFormat="1" ht="15" customHeight="1">
      <c r="B209" s="14"/>
      <c r="C209" s="105" t="s">
        <v>362</v>
      </c>
      <c r="D209" s="241"/>
      <c r="E209" s="311">
        <f>IF(AND(ISNUMBER(Data!$F$85),ISNUMBER(Data!$F$12),ISNUMBER(Data!$F$13)),Data!$F$85," ")</f>
        <v>23856.93043370158</v>
      </c>
      <c r="F209" s="212">
        <f>IF(ISNUMBER(E209),(E209*Data!$F$13*Data!$F$12/1000000),"")</f>
        <v>23856.93043370158</v>
      </c>
      <c r="G209" s="93" t="s">
        <v>347</v>
      </c>
      <c r="H209" s="125" t="str">
        <f>IF(COUNTIF(H75:H78,"&lt;&gt; ")+COUNTIF(H80:H81,"&lt;&gt; ")+COUNTIF(H84,"&lt;&gt; ")=0," ","Errors detected: "&amp;COUNTIF(H75:H78,"&lt;&gt; ")+COUNTIF(H80:H81,"&lt;&gt; ")+COUNTIF(H84,"&lt;&gt; "))</f>
        <v> </v>
      </c>
      <c r="L209" s="310"/>
      <c r="M209" s="15"/>
      <c r="N209" s="14"/>
      <c r="O209" s="317"/>
    </row>
    <row r="210" spans="2:15" s="307" customFormat="1" ht="15" customHeight="1">
      <c r="B210" s="14"/>
      <c r="C210" s="105" t="s">
        <v>363</v>
      </c>
      <c r="D210" s="241"/>
      <c r="E210" s="311">
        <f>IF(AND(ISNUMBER(Data!$F$97),ISNUMBER(Data!$F$12),ISNUMBER(Data!$F$13)),Data!$F$97," ")</f>
        <v>43739.28477435</v>
      </c>
      <c r="F210" s="212">
        <f>IF(ISNUMBER(E210),(E210*Data!$F$13*Data!$F$12/1000000),"")</f>
        <v>43739.28477435001</v>
      </c>
      <c r="G210" s="93" t="s">
        <v>348</v>
      </c>
      <c r="H210" s="125" t="str">
        <f>IF(COUNTIF(H88:H94,"&lt;&gt; ")+COUNTIF(H96,"&lt;&gt; ")=0," ","Errors detected: "&amp;COUNTIF(H88:H94,"&lt;&gt; ")+COUNTIF(H96,"&lt;&gt; "))</f>
        <v> </v>
      </c>
      <c r="L210" s="310"/>
      <c r="M210" s="15"/>
      <c r="N210" s="14"/>
      <c r="O210" s="317"/>
    </row>
    <row r="211" spans="2:15" s="307" customFormat="1" ht="15" customHeight="1">
      <c r="B211" s="14"/>
      <c r="C211" s="105" t="s">
        <v>364</v>
      </c>
      <c r="D211" s="241"/>
      <c r="E211" s="311">
        <f>IF(AND(ISNUMBER(Data!$F$119),ISNUMBER(Data!$F$12),ISNUMBER(Data!$F$13)),Data!$F$119," ")</f>
        <v>5888810.952071025</v>
      </c>
      <c r="F211" s="212">
        <f>IF(ISNUMBER(E211),(E211*Data!$F$13*Data!$F$12/1000000),"")</f>
        <v>5888810.952071025</v>
      </c>
      <c r="G211" s="93" t="s">
        <v>349</v>
      </c>
      <c r="H211" s="125" t="str">
        <f>IF(COUNTIF(H103:H114,"&lt;&gt; ")+COUNTIF(H116:H118,"&lt;&gt; ")=0," ","Errors detected: "&amp;COUNTIF(H103:H114,"&lt;&gt; ")+COUNTIF(H116:H118,"&lt;&gt; "))</f>
        <v> </v>
      </c>
      <c r="L211" s="310"/>
      <c r="M211" s="15"/>
      <c r="N211" s="14"/>
      <c r="O211" s="317"/>
    </row>
    <row r="212" spans="2:15" s="307" customFormat="1" ht="15" customHeight="1">
      <c r="B212" s="14"/>
      <c r="C212" s="105" t="s">
        <v>365</v>
      </c>
      <c r="D212" s="241"/>
      <c r="E212" s="311">
        <f>IF(AND(Data!$H$122=" ",ISNUMBER(Data!$F$12),ISNUMBER(Data!$F$13)),Data!$F$122," ")</f>
        <v>214340</v>
      </c>
      <c r="F212" s="212">
        <f>IF(ISNUMBER(E212),(E212*Data!$F$13*Data!$F$12/1000000),"")</f>
        <v>214340</v>
      </c>
      <c r="G212" s="93" t="s">
        <v>350</v>
      </c>
      <c r="H212" s="125" t="str">
        <f>IF(COUNTIF(H122,"&lt;&gt; ")=0," ","Errors detected: "&amp;COUNTIF(H122,"&lt;&gt; "))</f>
        <v> </v>
      </c>
      <c r="L212" s="310"/>
      <c r="M212" s="15"/>
      <c r="N212" s="14"/>
      <c r="O212" s="317"/>
    </row>
    <row r="213" spans="2:15" s="307" customFormat="1" ht="15" customHeight="1">
      <c r="B213" s="14"/>
      <c r="C213" s="105" t="s">
        <v>366</v>
      </c>
      <c r="D213" s="241"/>
      <c r="E213" s="311">
        <f>IF(AND(ISNUMBER(Data!$F$127),ISNUMBER(Data!$F$12),ISNUMBER(Data!$F$13)),Data!$F$127," ")</f>
        <v>69</v>
      </c>
      <c r="F213" s="212">
        <f>IF(ISNUMBER(E213),(E213*Data!$F$13*Data!$F$12/1000000),"")</f>
        <v>69</v>
      </c>
      <c r="G213" s="93" t="s">
        <v>351</v>
      </c>
      <c r="H213" s="125" t="str">
        <f>IF(COUNTIF(H125:H126,"&lt;&gt; ")=0," ","Errors detected: "&amp;COUNTIF(H125:H126,"&lt;&gt; "))</f>
        <v> </v>
      </c>
      <c r="L213" s="310"/>
      <c r="M213" s="15"/>
      <c r="N213" s="14"/>
      <c r="O213" s="317"/>
    </row>
    <row r="214" spans="2:15" s="307" customFormat="1" ht="15" customHeight="1">
      <c r="B214" s="14"/>
      <c r="C214" s="105" t="s">
        <v>367</v>
      </c>
      <c r="D214" s="241"/>
      <c r="E214" s="311">
        <f>IF(AND(ISNUMBER(Data!$F$134),ISNUMBER(Data!$F$12),ISNUMBER(Data!$F$13)),Data!$F$134," ")</f>
        <v>259861</v>
      </c>
      <c r="F214" s="212">
        <f>IF(ISNUMBER(E214),(E214*Data!$F$13*Data!$F$12/1000000),"")</f>
        <v>259861</v>
      </c>
      <c r="G214" s="93" t="s">
        <v>352</v>
      </c>
      <c r="H214" s="125" t="str">
        <f>IF(COUNTIF(H132:H133,"&lt;&gt; ")=0," ","Errors detected: "&amp;COUNTIF(H132:H133,"&lt;&gt; "))</f>
        <v> </v>
      </c>
      <c r="L214" s="310"/>
      <c r="M214" s="15"/>
      <c r="N214" s="14"/>
      <c r="O214" s="317"/>
    </row>
    <row r="215" spans="2:15" s="307" customFormat="1" ht="15" customHeight="1">
      <c r="B215" s="14"/>
      <c r="C215" s="105" t="s">
        <v>368</v>
      </c>
      <c r="D215" s="241"/>
      <c r="E215" s="311">
        <f>IF(AND(ISNUMBER(Data!$F$143),ISNUMBER(Data!$F$12),ISNUMBER(Data!$F$13)),Data!$F$143," ")</f>
        <v>10311.244741449998</v>
      </c>
      <c r="F215" s="212">
        <f>IF(ISNUMBER(E215),(E215*Data!$F$13*Data!$F$12/1000000),"")</f>
        <v>10311.244741449998</v>
      </c>
      <c r="G215" s="93" t="s">
        <v>353</v>
      </c>
      <c r="H215" s="125" t="str">
        <f>IF(COUNTIF(H137:H140,"&lt;&gt; ")+COUNTIF(H142,"&lt;&gt; ")=0," ","Errors detected: "&amp;COUNTIF(H137:H140,"&lt;&gt; ")+COUNTIF(H142,"&lt;&gt; "))</f>
        <v> </v>
      </c>
      <c r="L215" s="310"/>
      <c r="M215" s="15"/>
      <c r="N215" s="14"/>
      <c r="O215" s="317"/>
    </row>
    <row r="216" spans="2:15" s="307" customFormat="1" ht="15" customHeight="1">
      <c r="B216" s="14"/>
      <c r="C216" s="105" t="s">
        <v>369</v>
      </c>
      <c r="D216" s="241"/>
      <c r="E216" s="311">
        <f>IF(AND(Data!$H$146=" ",ISNUMBER(Data!$F$12),ISNUMBER(Data!$F$13)),Data!$F$146," ")</f>
        <v>125979.59743150999</v>
      </c>
      <c r="F216" s="212">
        <f>IF(ISNUMBER(E216),(E216*Data!$F$13*Data!$F$12/1000000),"")</f>
        <v>125979.59743150999</v>
      </c>
      <c r="G216" s="93" t="s">
        <v>354</v>
      </c>
      <c r="H216" s="125" t="str">
        <f>IF(COUNTIF(H146,"&lt;&gt; ")=0," ","Errors detected: "&amp;COUNTIF(H146,"&lt;&gt; "))</f>
        <v> </v>
      </c>
      <c r="L216" s="310"/>
      <c r="M216" s="15"/>
      <c r="N216" s="14"/>
      <c r="O216" s="317"/>
    </row>
    <row r="217" spans="2:15" s="307" customFormat="1" ht="15" customHeight="1">
      <c r="B217" s="14"/>
      <c r="C217" s="105" t="s">
        <v>370</v>
      </c>
      <c r="D217" s="241"/>
      <c r="E217" s="311">
        <f>IF(AND(ISNUMBER(Data!$F$154),ISNUMBER(Data!$F$12),ISNUMBER(Data!$F$13)),Data!$F$151," ")</f>
        <v>105063.302</v>
      </c>
      <c r="F217" s="212">
        <f>IF(ISNUMBER(E217),(E217*Data!$F$13*Data!$F$12/1000000),"")</f>
        <v>105063.302</v>
      </c>
      <c r="G217" s="93" t="s">
        <v>355</v>
      </c>
      <c r="H217" s="125" t="str">
        <f>IF(COUNTIF(H151,"&lt;&gt; ")+COUNTIF(H153,"&lt;&gt; ")=0," ","Errors detected: "&amp;COUNTIF(H151,"&lt;&gt; ")+COUNTIF(H153,"&lt;&gt; "))</f>
        <v> </v>
      </c>
      <c r="L217" s="310"/>
      <c r="M217" s="15"/>
      <c r="N217" s="14"/>
      <c r="O217" s="317"/>
    </row>
    <row r="218" spans="2:15" s="307" customFormat="1" ht="15" customHeight="1">
      <c r="B218" s="14"/>
      <c r="C218" s="105" t="s">
        <v>371</v>
      </c>
      <c r="D218" s="241"/>
      <c r="E218" s="312">
        <f>IF(AND(ISNUMBER(Data!$F$162),ISNUMBER(Data!$F$12),ISNUMBER(Data!$F$13)),Data!$F$162," ")</f>
        <v>94755.839</v>
      </c>
      <c r="F218" s="214">
        <f>IF(ISNUMBER(E218),(E218*Data!$F$13*Data!$F$12/1000000),"")</f>
        <v>94755.839</v>
      </c>
      <c r="G218" s="93" t="s">
        <v>356</v>
      </c>
      <c r="H218" s="125" t="str">
        <f>IF(COUNTIF(H157:H159,"&lt;&gt; ")+COUNTIF(H161,"&lt;&gt; ")=0," ","Errors detected: "&amp;COUNTIF(H157:H159,"&lt;&gt; ")+COUNTIF(H161,"&lt;&gt; "))</f>
        <v> </v>
      </c>
      <c r="L218" s="310"/>
      <c r="M218" s="15"/>
      <c r="N218" s="14"/>
      <c r="O218" s="317"/>
    </row>
    <row r="219" spans="2:15" s="307" customFormat="1" ht="15" customHeight="1">
      <c r="B219" s="14"/>
      <c r="C219" s="105" t="s">
        <v>372</v>
      </c>
      <c r="D219" s="241"/>
      <c r="E219" s="250"/>
      <c r="F219" s="251"/>
      <c r="G219" s="93" t="s">
        <v>357</v>
      </c>
      <c r="H219" s="125" t="str">
        <f>IF(COUNTIF(H167:H168,"&lt;&gt; ")+COUNTIF(H170:H176,"&lt;&gt; ")+COUNTIF(H179,"&lt;&gt; ")=0," ","Errors detected: "&amp;COUNTIF(H167:H168,"&lt;&gt; ")+COUNTIF(H170:H176,"&lt;&gt; ")+COUNTIF(H179,"&lt;&gt; "))</f>
        <v> </v>
      </c>
      <c r="M219" s="15"/>
      <c r="N219" s="14"/>
      <c r="O219" s="317"/>
    </row>
    <row r="220" spans="2:15" s="307" customFormat="1" ht="15" customHeight="1">
      <c r="B220" s="14"/>
      <c r="C220" s="107" t="s">
        <v>391</v>
      </c>
      <c r="D220" s="242"/>
      <c r="E220" s="252"/>
      <c r="F220" s="253"/>
      <c r="G220" s="93" t="s">
        <v>388</v>
      </c>
      <c r="H220" s="126" t="str">
        <f>IF(COUNTIF(H185:H199,"&lt;&gt; ")=0," ","Errors detected: "&amp;COUNTIF(H185:H199,"&lt;&gt; "))</f>
        <v> </v>
      </c>
      <c r="M220" s="15"/>
      <c r="N220" s="14"/>
      <c r="O220" s="317"/>
    </row>
    <row r="221" spans="2:15" s="307" customFormat="1" ht="19.5" customHeight="1" thickBot="1">
      <c r="B221" s="27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13"/>
      <c r="N221" s="27"/>
      <c r="O221" s="318"/>
    </row>
    <row r="222" ht="15" customHeight="1">
      <c r="E222" s="307"/>
    </row>
  </sheetData>
  <sheetProtection selectLockedCells="1" selectUnlockedCells="1"/>
  <mergeCells count="11">
    <mergeCell ref="C1:E1"/>
    <mergeCell ref="C47:E48"/>
    <mergeCell ref="C49:E50"/>
    <mergeCell ref="C33:E34"/>
    <mergeCell ref="C71:E72"/>
    <mergeCell ref="C52:E52"/>
    <mergeCell ref="C119:E119"/>
    <mergeCell ref="D101:D102"/>
    <mergeCell ref="F101:F102"/>
    <mergeCell ref="C101:C102"/>
    <mergeCell ref="E101:E102"/>
  </mergeCells>
  <conditionalFormatting sqref="H20:H24 H26:H32 H36:H41 H43:H46 H48 H50 H61:H67 H58 H185:H199">
    <cfRule type="cellIs" priority="25" dxfId="12" operator="notEqual" stopIfTrue="1">
      <formula>" "</formula>
    </cfRule>
  </conditionalFormatting>
  <conditionalFormatting sqref="H103:H114 H122 H125:H126 H116:H118">
    <cfRule type="cellIs" priority="154" dxfId="12" operator="notEqual" stopIfTrue="1">
      <formula>" "</formula>
    </cfRule>
  </conditionalFormatting>
  <conditionalFormatting sqref="H57 H69:H70 H75:H78 H80:H81 H88:H94 H96 H59">
    <cfRule type="cellIs" priority="26" dxfId="12" operator="notEqual" stopIfTrue="1">
      <formula>" "</formula>
    </cfRule>
  </conditionalFormatting>
  <conditionalFormatting sqref="H132:H133 H137:H140 H142 H146 H151 H153 H157:H159 H161 H167:H168 H170:H176 H179">
    <cfRule type="cellIs" priority="163" dxfId="12" operator="notEqual" stopIfTrue="1">
      <formula>" "</formula>
    </cfRule>
  </conditionalFormatting>
  <conditionalFormatting sqref="H205:H218">
    <cfRule type="cellIs" priority="165" dxfId="12" operator="notEqual" stopIfTrue="1">
      <formula>" "</formula>
    </cfRule>
  </conditionalFormatting>
  <conditionalFormatting sqref="H6:H8 H10:H11 H13:H15">
    <cfRule type="cellIs" priority="24" dxfId="12" operator="notEqual" stopIfTrue="1">
      <formula>" "</formula>
    </cfRule>
  </conditionalFormatting>
  <conditionalFormatting sqref="H84">
    <cfRule type="cellIs" priority="27" dxfId="12" operator="notEqual" stopIfTrue="1">
      <formula>" "</formula>
    </cfRule>
  </conditionalFormatting>
  <conditionalFormatting sqref="H83">
    <cfRule type="cellIs" priority="10" dxfId="12" operator="notEqual" stopIfTrue="1">
      <formula>" "</formula>
    </cfRule>
  </conditionalFormatting>
  <conditionalFormatting sqref="H219:H220">
    <cfRule type="cellIs" priority="2" dxfId="12" operator="notEqual" stopIfTrue="1">
      <formula>" "</formula>
    </cfRule>
  </conditionalFormatting>
  <conditionalFormatting sqref="F6:F8">
    <cfRule type="containsText" priority="16" dxfId="0" operator="containsText" stopIfTrue="1" text="&lt;select&gt;">
      <formula>NOT(ISERROR(SEARCH("&lt;select&gt;",F6)))</formula>
    </cfRule>
  </conditionalFormatting>
  <conditionalFormatting sqref="H51">
    <cfRule type="cellIs" priority="1" dxfId="12" operator="notEqual" stopIfTrue="1">
      <formula>" "</formula>
    </cfRule>
  </conditionalFormatting>
  <conditionalFormatting sqref="F6:F8">
    <cfRule type="containsBlanks" priority="11" dxfId="0" stopIfTrue="1">
      <formula>LEN(TRIM(F6))=0</formula>
    </cfRule>
  </conditionalFormatting>
  <dataValidations count="6">
    <dataValidation type="list" allowBlank="1" showInputMessage="1" showErrorMessage="1" sqref="F11">
      <formula1>ReportingCurrency</formula1>
    </dataValidation>
    <dataValidation type="list" allowBlank="1" showInputMessage="1" showErrorMessage="1" sqref="F13">
      <formula1>ReportingUnit</formula1>
    </dataValidation>
    <dataValidation type="list" allowBlank="1" showInputMessage="1" showErrorMessage="1" sqref="F14">
      <formula1>AccountingStandard</formula1>
    </dataValidation>
    <dataValidation type="list" allowBlank="1" showInputMessage="1" showErrorMessage="1" sqref="F6">
      <formula1>CountryCode</formula1>
    </dataValidation>
    <dataValidation type="list" allowBlank="1" showInputMessage="1" showErrorMessage="1" sqref="J167:J168 J20:J24 J83:J84 J116:J118 J75:J78 J69:J70 J88:J94 J96 J103:J114 J61:J67 J122 J125:J126 J132:J133 J137:J140 J142 J146 J151 J153 J157:J159 J161 J170:J176 J179 J50:J51 J26:J32 J36:J41 J48 J80:J81 J57:J59 J43:J46">
      <formula1>ChecksResponses</formula1>
    </dataValidation>
    <dataValidation type="list" allowBlank="1" showInputMessage="1" showErrorMessage="1" sqref="F10">
      <formula1>ReportingDate</formula1>
    </dataValidation>
  </dataValidations>
  <hyperlinks>
    <hyperlink ref="F15" r:id="rId1" display="http://www.erstegroup.com/en/Investors/RegulatoryDisclosure/Basel2"/>
  </hyperlinks>
  <printOptions horizontalCentered="1" verticalCentered="1"/>
  <pageMargins left="0.393700787401575" right="0.393700787401575" top="0.78740157480315" bottom="0.78740157480315" header="0.393700787401575" footer="0.393700787401575"/>
  <pageSetup fitToHeight="5" horizontalDpi="600" verticalDpi="600" orientation="landscape" paperSize="9" scale="56" r:id="rId3"/>
  <headerFooter alignWithMargins="0">
    <oddHeader>&amp;L&amp;"Arial,Bold"&amp;16Basel Committee on Banking Supervision&amp;C&amp;16&amp;F&amp;R&amp;"Arial,Bold"&amp;16Confidential</oddHeader>
    <oddFooter>&amp;L&amp;16&amp;D  &amp;T&amp;R&amp;16Page &amp;P of &amp;N</oddFooter>
  </headerFooter>
  <rowBreaks count="4" manualBreakCount="4">
    <brk id="53" min="1" max="12" man="1"/>
    <brk id="98" min="1" max="12" man="1"/>
    <brk id="147" min="1" max="12" man="1"/>
    <brk id="180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5" tint="0.5999900102615356"/>
  </sheetPr>
  <dimension ref="B1:P105"/>
  <sheetViews>
    <sheetView zoomScale="85" zoomScaleNormal="85" zoomScalePageLayoutView="0" workbookViewId="0" topLeftCell="A19">
      <selection activeCell="F26" sqref="F26"/>
    </sheetView>
  </sheetViews>
  <sheetFormatPr defaultColWidth="9.140625" defaultRowHeight="12.75"/>
  <cols>
    <col min="1" max="2" width="5.7109375" style="4" customWidth="1"/>
    <col min="3" max="3" width="40.7109375" style="4" customWidth="1"/>
    <col min="4" max="4" width="10.7109375" style="4" customWidth="1"/>
    <col min="5" max="9" width="12.7109375" style="4" customWidth="1"/>
    <col min="10" max="10" width="5.7109375" style="4" customWidth="1"/>
    <col min="11" max="11" width="9.140625" style="4" customWidth="1"/>
    <col min="12" max="12" width="11.421875" style="4" customWidth="1"/>
    <col min="13" max="16384" width="9.140625" style="4" customWidth="1"/>
  </cols>
  <sheetData>
    <row r="1" spans="2:10" s="6" customFormat="1" ht="26.25">
      <c r="B1" s="208"/>
      <c r="C1" s="210" t="s">
        <v>0</v>
      </c>
      <c r="D1" s="209"/>
      <c r="E1" s="209"/>
      <c r="F1" s="209"/>
      <c r="G1" s="209"/>
      <c r="H1" s="209"/>
      <c r="I1" s="209"/>
      <c r="J1" s="209"/>
    </row>
    <row r="2" spans="2:10" s="7" customFormat="1" ht="19.5" customHeight="1">
      <c r="B2" s="176" t="s">
        <v>1</v>
      </c>
      <c r="C2" s="148"/>
      <c r="D2" s="177"/>
      <c r="E2" s="177"/>
      <c r="F2" s="177"/>
      <c r="G2" s="177"/>
      <c r="H2" s="177"/>
      <c r="I2" s="177"/>
      <c r="J2" s="178"/>
    </row>
    <row r="3" spans="2:10" ht="19.5" customHeight="1">
      <c r="B3" s="174"/>
      <c r="C3" s="55"/>
      <c r="D3" s="55"/>
      <c r="E3" s="55"/>
      <c r="F3" s="55"/>
      <c r="G3" s="55"/>
      <c r="H3" s="55"/>
      <c r="I3" s="55"/>
      <c r="J3" s="60"/>
    </row>
    <row r="4" spans="2:11" ht="15" customHeight="1">
      <c r="B4" s="174"/>
      <c r="C4" s="192" t="s">
        <v>2</v>
      </c>
      <c r="D4" s="61" t="s">
        <v>47</v>
      </c>
      <c r="E4" s="61">
        <v>4</v>
      </c>
      <c r="F4" s="166">
        <v>0</v>
      </c>
      <c r="G4" s="166">
        <v>2</v>
      </c>
      <c r="H4" s="61">
        <v>0</v>
      </c>
      <c r="I4" s="55"/>
      <c r="J4" s="62"/>
      <c r="K4" s="8"/>
    </row>
    <row r="5" spans="2:10" ht="19.5" customHeight="1">
      <c r="B5" s="174"/>
      <c r="C5" s="63"/>
      <c r="D5" s="63"/>
      <c r="E5" s="63"/>
      <c r="F5" s="63"/>
      <c r="G5" s="63"/>
      <c r="H5" s="63"/>
      <c r="I5" s="34"/>
      <c r="J5" s="64"/>
    </row>
    <row r="6" spans="2:11" s="7" customFormat="1" ht="19.5" customHeight="1">
      <c r="B6" s="176" t="s">
        <v>3</v>
      </c>
      <c r="C6" s="148"/>
      <c r="D6" s="177"/>
      <c r="E6" s="177"/>
      <c r="F6" s="177"/>
      <c r="G6" s="177"/>
      <c r="H6" s="177"/>
      <c r="I6" s="177"/>
      <c r="J6" s="178"/>
      <c r="K6" s="4"/>
    </row>
    <row r="7" spans="2:10" ht="19.5" customHeight="1">
      <c r="B7" s="174"/>
      <c r="C7" s="56"/>
      <c r="D7" s="56"/>
      <c r="E7" s="56"/>
      <c r="F7" s="56"/>
      <c r="G7" s="56"/>
      <c r="H7" s="56"/>
      <c r="I7" s="56"/>
      <c r="J7" s="41"/>
    </row>
    <row r="8" spans="2:10" ht="15" customHeight="1">
      <c r="B8" s="174"/>
      <c r="C8" s="192" t="s">
        <v>4</v>
      </c>
      <c r="D8" s="179" t="s">
        <v>5</v>
      </c>
      <c r="E8" s="192" t="s">
        <v>6</v>
      </c>
      <c r="F8" s="188"/>
      <c r="G8" s="189"/>
      <c r="H8" s="180" t="s">
        <v>7</v>
      </c>
      <c r="I8" s="181" t="s">
        <v>8</v>
      </c>
      <c r="J8" s="41"/>
    </row>
    <row r="9" spans="2:10" ht="15" customHeight="1">
      <c r="B9" s="174"/>
      <c r="C9" s="193" t="s">
        <v>51</v>
      </c>
      <c r="D9" s="61">
        <v>1</v>
      </c>
      <c r="E9" s="194" t="str">
        <f>C9</f>
        <v>Data</v>
      </c>
      <c r="F9" s="65"/>
      <c r="G9" s="65"/>
      <c r="H9" s="182"/>
      <c r="I9" s="183"/>
      <c r="J9" s="41"/>
    </row>
    <row r="10" spans="2:10" ht="15" customHeight="1">
      <c r="B10" s="174"/>
      <c r="C10" s="66"/>
      <c r="D10" s="61">
        <f>D9+1</f>
        <v>2</v>
      </c>
      <c r="E10" s="67"/>
      <c r="F10" s="67"/>
      <c r="G10" s="67"/>
      <c r="H10" s="184"/>
      <c r="I10" s="185"/>
      <c r="J10" s="41"/>
    </row>
    <row r="11" spans="2:10" ht="15" customHeight="1">
      <c r="B11" s="174"/>
      <c r="C11" s="66"/>
      <c r="D11" s="61">
        <f>D10+1</f>
        <v>3</v>
      </c>
      <c r="E11" s="67"/>
      <c r="F11" s="67"/>
      <c r="G11" s="67"/>
      <c r="H11" s="186"/>
      <c r="I11" s="187"/>
      <c r="J11" s="41"/>
    </row>
    <row r="12" spans="2:10" ht="19.5" customHeight="1">
      <c r="B12" s="174"/>
      <c r="C12" s="40"/>
      <c r="D12" s="40"/>
      <c r="E12" s="40"/>
      <c r="F12" s="40"/>
      <c r="G12" s="40"/>
      <c r="H12" s="40"/>
      <c r="I12" s="40"/>
      <c r="J12" s="53"/>
    </row>
    <row r="13" spans="2:10" s="7" customFormat="1" ht="19.5" customHeight="1">
      <c r="B13" s="176" t="s">
        <v>9</v>
      </c>
      <c r="C13" s="148"/>
      <c r="D13" s="177"/>
      <c r="E13" s="177"/>
      <c r="F13" s="177"/>
      <c r="G13" s="177"/>
      <c r="H13" s="177"/>
      <c r="I13" s="177"/>
      <c r="J13" s="178"/>
    </row>
    <row r="14" spans="2:10" ht="19.5" customHeight="1">
      <c r="B14" s="174"/>
      <c r="C14" s="56"/>
      <c r="D14" s="56"/>
      <c r="E14" s="56"/>
      <c r="F14" s="56"/>
      <c r="G14" s="56"/>
      <c r="H14" s="51"/>
      <c r="I14" s="30"/>
      <c r="J14" s="41"/>
    </row>
    <row r="15" spans="2:10" ht="15" customHeight="1">
      <c r="B15" s="174"/>
      <c r="C15" s="195" t="s">
        <v>315</v>
      </c>
      <c r="D15" s="69">
        <v>0</v>
      </c>
      <c r="E15" s="191" t="s">
        <v>50</v>
      </c>
      <c r="F15" s="70"/>
      <c r="G15" s="190"/>
      <c r="H15" s="30"/>
      <c r="I15" s="30"/>
      <c r="J15" s="41"/>
    </row>
    <row r="16" spans="2:10" ht="15" customHeight="1">
      <c r="B16" s="174"/>
      <c r="C16" s="171"/>
      <c r="D16" s="69">
        <v>1</v>
      </c>
      <c r="E16" s="355">
        <v>41547</v>
      </c>
      <c r="F16" s="356"/>
      <c r="G16" s="190"/>
      <c r="H16" s="30"/>
      <c r="I16" s="30"/>
      <c r="J16" s="41"/>
    </row>
    <row r="17" spans="2:10" ht="15" customHeight="1">
      <c r="B17" s="174"/>
      <c r="C17" s="171"/>
      <c r="D17" s="69">
        <v>2</v>
      </c>
      <c r="E17" s="355">
        <v>41578</v>
      </c>
      <c r="F17" s="356"/>
      <c r="G17" s="190"/>
      <c r="H17" s="30"/>
      <c r="I17" s="30"/>
      <c r="J17" s="41"/>
    </row>
    <row r="18" spans="2:10" ht="15" customHeight="1">
      <c r="B18" s="174"/>
      <c r="C18" s="171"/>
      <c r="D18" s="69">
        <v>3</v>
      </c>
      <c r="E18" s="355">
        <v>41608</v>
      </c>
      <c r="F18" s="356"/>
      <c r="G18" s="190"/>
      <c r="H18" s="30"/>
      <c r="I18" s="30"/>
      <c r="J18" s="41"/>
    </row>
    <row r="19" spans="2:10" ht="15" customHeight="1">
      <c r="B19" s="174"/>
      <c r="C19" s="171"/>
      <c r="D19" s="69">
        <v>4</v>
      </c>
      <c r="E19" s="355">
        <v>41639</v>
      </c>
      <c r="F19" s="356"/>
      <c r="G19" s="190"/>
      <c r="H19" s="30"/>
      <c r="I19" s="30"/>
      <c r="J19" s="41"/>
    </row>
    <row r="20" spans="2:10" ht="15" customHeight="1">
      <c r="B20" s="174"/>
      <c r="C20" s="171"/>
      <c r="D20" s="69">
        <v>5</v>
      </c>
      <c r="E20" s="355">
        <v>41670</v>
      </c>
      <c r="F20" s="356"/>
      <c r="G20" s="190"/>
      <c r="H20" s="30"/>
      <c r="I20" s="30"/>
      <c r="J20" s="41"/>
    </row>
    <row r="21" spans="2:10" ht="15" customHeight="1">
      <c r="B21" s="174"/>
      <c r="C21" s="171"/>
      <c r="D21" s="69">
        <v>6</v>
      </c>
      <c r="E21" s="355">
        <v>41698</v>
      </c>
      <c r="F21" s="356"/>
      <c r="G21" s="190"/>
      <c r="H21" s="30"/>
      <c r="I21" s="30"/>
      <c r="J21" s="41"/>
    </row>
    <row r="22" spans="2:11" ht="15" customHeight="1">
      <c r="B22" s="174"/>
      <c r="C22" s="171"/>
      <c r="D22" s="72">
        <v>7</v>
      </c>
      <c r="E22" s="355">
        <v>41729</v>
      </c>
      <c r="F22" s="356"/>
      <c r="G22" s="190"/>
      <c r="H22" s="30"/>
      <c r="I22" s="30"/>
      <c r="J22" s="41"/>
      <c r="K22" s="5"/>
    </row>
    <row r="23" spans="2:11" ht="15" customHeight="1">
      <c r="B23" s="174"/>
      <c r="C23" s="172"/>
      <c r="D23" s="72"/>
      <c r="E23" s="67"/>
      <c r="F23" s="79"/>
      <c r="G23" s="79"/>
      <c r="H23" s="30"/>
      <c r="I23" s="30"/>
      <c r="J23" s="41"/>
      <c r="K23" s="5"/>
    </row>
    <row r="24" spans="2:11" ht="15" customHeight="1">
      <c r="B24" s="174"/>
      <c r="C24" s="192" t="s">
        <v>44</v>
      </c>
      <c r="D24" s="61">
        <v>0</v>
      </c>
      <c r="E24" s="196" t="s">
        <v>50</v>
      </c>
      <c r="F24" s="190"/>
      <c r="G24" s="79"/>
      <c r="H24" s="30"/>
      <c r="I24" s="30"/>
      <c r="J24" s="41"/>
      <c r="K24" s="5"/>
    </row>
    <row r="25" spans="2:11" ht="15" customHeight="1">
      <c r="B25" s="174"/>
      <c r="C25" s="31"/>
      <c r="D25" s="61">
        <v>1</v>
      </c>
      <c r="E25" s="271" t="s">
        <v>417</v>
      </c>
      <c r="F25" s="320" t="s">
        <v>418</v>
      </c>
      <c r="G25" s="79"/>
      <c r="H25" s="30"/>
      <c r="I25" s="30"/>
      <c r="J25" s="41"/>
      <c r="K25" s="5"/>
    </row>
    <row r="26" spans="2:11" ht="15" customHeight="1">
      <c r="B26" s="174"/>
      <c r="C26" s="31"/>
      <c r="D26" s="61">
        <v>2</v>
      </c>
      <c r="E26" s="197" t="s">
        <v>22</v>
      </c>
      <c r="F26" s="190"/>
      <c r="G26" s="79"/>
      <c r="H26" s="30"/>
      <c r="I26" s="30"/>
      <c r="J26" s="41"/>
      <c r="K26" s="5"/>
    </row>
    <row r="27" spans="2:11" ht="15" customHeight="1">
      <c r="B27" s="174"/>
      <c r="C27" s="31"/>
      <c r="D27" s="61">
        <v>3</v>
      </c>
      <c r="E27" s="197" t="s">
        <v>23</v>
      </c>
      <c r="F27" s="190"/>
      <c r="G27" s="79"/>
      <c r="H27" s="30"/>
      <c r="I27" s="30"/>
      <c r="J27" s="41"/>
      <c r="K27" s="5"/>
    </row>
    <row r="28" spans="2:11" ht="15" customHeight="1">
      <c r="B28" s="174"/>
      <c r="C28" s="31"/>
      <c r="D28" s="61">
        <v>4</v>
      </c>
      <c r="E28" s="197" t="s">
        <v>24</v>
      </c>
      <c r="F28" s="190"/>
      <c r="G28" s="79"/>
      <c r="H28" s="30"/>
      <c r="I28" s="30"/>
      <c r="J28" s="41"/>
      <c r="K28" s="5"/>
    </row>
    <row r="29" spans="2:11" ht="15" customHeight="1">
      <c r="B29" s="174"/>
      <c r="C29" s="30"/>
      <c r="D29" s="61">
        <v>5</v>
      </c>
      <c r="E29" s="157" t="s">
        <v>25</v>
      </c>
      <c r="F29" s="71"/>
      <c r="G29" s="30"/>
      <c r="H29" s="30"/>
      <c r="I29" s="30"/>
      <c r="J29" s="41"/>
      <c r="K29" s="5"/>
    </row>
    <row r="30" spans="2:11" ht="15" customHeight="1">
      <c r="B30" s="174"/>
      <c r="C30" s="41"/>
      <c r="D30" s="61">
        <v>6</v>
      </c>
      <c r="E30" s="198" t="s">
        <v>26</v>
      </c>
      <c r="F30" s="73"/>
      <c r="G30" s="31"/>
      <c r="H30" s="31"/>
      <c r="I30" s="31"/>
      <c r="J30" s="41"/>
      <c r="K30" s="5"/>
    </row>
    <row r="31" spans="2:11" ht="15" customHeight="1">
      <c r="B31" s="174"/>
      <c r="C31" s="41"/>
      <c r="D31" s="61">
        <v>7</v>
      </c>
      <c r="E31" s="197" t="s">
        <v>27</v>
      </c>
      <c r="F31" s="73"/>
      <c r="G31" s="31"/>
      <c r="H31" s="31"/>
      <c r="I31" s="31"/>
      <c r="J31" s="41"/>
      <c r="K31" s="5"/>
    </row>
    <row r="32" spans="2:11" ht="15" customHeight="1">
      <c r="B32" s="174"/>
      <c r="C32" s="41"/>
      <c r="D32" s="61">
        <v>8</v>
      </c>
      <c r="E32" s="198" t="s">
        <v>28</v>
      </c>
      <c r="F32" s="73"/>
      <c r="G32" s="31"/>
      <c r="H32" s="31"/>
      <c r="I32" s="31"/>
      <c r="J32" s="41"/>
      <c r="K32" s="5"/>
    </row>
    <row r="33" spans="2:11" ht="15" customHeight="1">
      <c r="B33" s="174"/>
      <c r="C33" s="41"/>
      <c r="D33" s="61">
        <v>9</v>
      </c>
      <c r="E33" s="197" t="s">
        <v>29</v>
      </c>
      <c r="F33" s="73"/>
      <c r="G33" s="31"/>
      <c r="H33" s="31"/>
      <c r="I33" s="31"/>
      <c r="J33" s="41"/>
      <c r="K33" s="5"/>
    </row>
    <row r="34" spans="2:11" ht="15" customHeight="1">
      <c r="B34" s="174"/>
      <c r="C34" s="41"/>
      <c r="D34" s="61">
        <v>10</v>
      </c>
      <c r="E34" s="198" t="s">
        <v>30</v>
      </c>
      <c r="F34" s="73"/>
      <c r="G34" s="31"/>
      <c r="H34" s="31"/>
      <c r="I34" s="31"/>
      <c r="J34" s="41"/>
      <c r="K34" s="5"/>
    </row>
    <row r="35" spans="2:11" ht="15" customHeight="1">
      <c r="B35" s="174"/>
      <c r="C35" s="41"/>
      <c r="D35" s="61">
        <v>11</v>
      </c>
      <c r="E35" s="197" t="s">
        <v>31</v>
      </c>
      <c r="F35" s="73"/>
      <c r="G35" s="31"/>
      <c r="H35" s="31"/>
      <c r="I35" s="31"/>
      <c r="J35" s="41"/>
      <c r="K35" s="5"/>
    </row>
    <row r="36" spans="2:11" ht="15" customHeight="1">
      <c r="B36" s="174"/>
      <c r="C36" s="41"/>
      <c r="D36" s="61">
        <v>12</v>
      </c>
      <c r="E36" s="198" t="s">
        <v>54</v>
      </c>
      <c r="F36" s="73"/>
      <c r="G36" s="31"/>
      <c r="H36" s="31"/>
      <c r="I36" s="31"/>
      <c r="J36" s="41"/>
      <c r="K36" s="5"/>
    </row>
    <row r="37" spans="2:11" ht="15" customHeight="1">
      <c r="B37" s="174"/>
      <c r="C37" s="41"/>
      <c r="D37" s="61">
        <v>13</v>
      </c>
      <c r="E37" s="198" t="s">
        <v>32</v>
      </c>
      <c r="F37" s="73"/>
      <c r="G37" s="31"/>
      <c r="H37" s="31"/>
      <c r="I37" s="31"/>
      <c r="J37" s="41"/>
      <c r="K37" s="5"/>
    </row>
    <row r="38" spans="2:11" ht="15" customHeight="1">
      <c r="B38" s="174"/>
      <c r="C38" s="41"/>
      <c r="D38" s="61">
        <v>14</v>
      </c>
      <c r="E38" s="197" t="s">
        <v>33</v>
      </c>
      <c r="F38" s="73"/>
      <c r="G38" s="31"/>
      <c r="H38" s="31"/>
      <c r="I38" s="31"/>
      <c r="J38" s="41"/>
      <c r="K38" s="5"/>
    </row>
    <row r="39" spans="2:11" ht="15" customHeight="1">
      <c r="B39" s="174"/>
      <c r="C39" s="41"/>
      <c r="D39" s="61">
        <v>15</v>
      </c>
      <c r="E39" s="198" t="s">
        <v>34</v>
      </c>
      <c r="F39" s="73"/>
      <c r="G39" s="31"/>
      <c r="H39" s="31"/>
      <c r="I39" s="31"/>
      <c r="J39" s="41"/>
      <c r="K39" s="5"/>
    </row>
    <row r="40" spans="2:11" ht="15" customHeight="1">
      <c r="B40" s="174"/>
      <c r="C40" s="41"/>
      <c r="D40" s="61">
        <v>16</v>
      </c>
      <c r="E40" s="197" t="s">
        <v>35</v>
      </c>
      <c r="F40" s="73"/>
      <c r="G40" s="31"/>
      <c r="H40" s="31"/>
      <c r="I40" s="31"/>
      <c r="J40" s="41"/>
      <c r="K40" s="5"/>
    </row>
    <row r="41" spans="2:11" ht="15" customHeight="1">
      <c r="B41" s="174"/>
      <c r="C41" s="41"/>
      <c r="D41" s="61">
        <v>17</v>
      </c>
      <c r="E41" s="198" t="s">
        <v>36</v>
      </c>
      <c r="F41" s="73"/>
      <c r="G41" s="31"/>
      <c r="H41" s="31"/>
      <c r="I41" s="31"/>
      <c r="J41" s="41"/>
      <c r="K41" s="5"/>
    </row>
    <row r="42" spans="2:11" ht="15" customHeight="1">
      <c r="B42" s="174"/>
      <c r="C42" s="41"/>
      <c r="D42" s="61">
        <v>18</v>
      </c>
      <c r="E42" s="199" t="s">
        <v>53</v>
      </c>
      <c r="F42" s="73"/>
      <c r="G42" s="31"/>
      <c r="H42" s="31"/>
      <c r="I42" s="31"/>
      <c r="J42" s="41"/>
      <c r="K42" s="5"/>
    </row>
    <row r="43" spans="2:11" ht="15" customHeight="1">
      <c r="B43" s="174"/>
      <c r="C43" s="41"/>
      <c r="D43" s="61">
        <v>19</v>
      </c>
      <c r="E43" s="157" t="s">
        <v>37</v>
      </c>
      <c r="F43" s="73"/>
      <c r="G43" s="31"/>
      <c r="H43" s="31"/>
      <c r="I43" s="31"/>
      <c r="J43" s="41"/>
      <c r="K43" s="5"/>
    </row>
    <row r="44" spans="2:11" ht="15" customHeight="1">
      <c r="B44" s="174"/>
      <c r="C44" s="41"/>
      <c r="D44" s="61">
        <v>20</v>
      </c>
      <c r="E44" s="157" t="s">
        <v>52</v>
      </c>
      <c r="F44" s="73"/>
      <c r="G44" s="31"/>
      <c r="H44" s="31"/>
      <c r="I44" s="31"/>
      <c r="J44" s="41"/>
      <c r="K44" s="5"/>
    </row>
    <row r="45" spans="2:11" ht="15" customHeight="1">
      <c r="B45" s="174"/>
      <c r="C45" s="41"/>
      <c r="D45" s="61">
        <v>21</v>
      </c>
      <c r="E45" s="198" t="s">
        <v>38</v>
      </c>
      <c r="F45" s="73"/>
      <c r="G45" s="31"/>
      <c r="H45" s="31"/>
      <c r="I45" s="31"/>
      <c r="J45" s="41"/>
      <c r="K45" s="5"/>
    </row>
    <row r="46" spans="2:11" ht="15" customHeight="1">
      <c r="B46" s="174"/>
      <c r="C46" s="31"/>
      <c r="D46" s="31"/>
      <c r="E46" s="31"/>
      <c r="F46" s="31"/>
      <c r="G46" s="31"/>
      <c r="H46" s="31"/>
      <c r="I46" s="31"/>
      <c r="J46" s="41"/>
      <c r="K46" s="5"/>
    </row>
    <row r="47" spans="2:11" ht="15" customHeight="1">
      <c r="B47" s="174"/>
      <c r="C47" s="195" t="s">
        <v>316</v>
      </c>
      <c r="D47" s="38"/>
      <c r="E47" s="357" t="s">
        <v>317</v>
      </c>
      <c r="F47" s="358"/>
      <c r="G47" s="359"/>
      <c r="H47" s="31"/>
      <c r="J47" s="41"/>
      <c r="K47" s="5"/>
    </row>
    <row r="48" spans="2:11" ht="15" customHeight="1">
      <c r="B48" s="174"/>
      <c r="C48" s="171"/>
      <c r="D48" s="75">
        <v>0</v>
      </c>
      <c r="E48" s="196" t="s">
        <v>50</v>
      </c>
      <c r="F48" s="168" t="s">
        <v>318</v>
      </c>
      <c r="G48" s="211"/>
      <c r="H48" s="31"/>
      <c r="I48" s="31"/>
      <c r="J48" s="41"/>
      <c r="K48" s="5"/>
    </row>
    <row r="49" spans="2:11" ht="15" customHeight="1">
      <c r="B49" s="174"/>
      <c r="C49" s="173"/>
      <c r="D49" s="75">
        <v>1</v>
      </c>
      <c r="E49" s="200" t="s">
        <v>16</v>
      </c>
      <c r="F49" s="259">
        <v>0.648382286</v>
      </c>
      <c r="G49" s="76"/>
      <c r="H49" s="31"/>
      <c r="I49" s="31"/>
      <c r="J49" s="41"/>
      <c r="K49" s="5"/>
    </row>
    <row r="50" spans="2:11" ht="15" customHeight="1">
      <c r="B50" s="174"/>
      <c r="C50" s="31"/>
      <c r="D50" s="61">
        <v>2</v>
      </c>
      <c r="E50" s="58" t="s">
        <v>21</v>
      </c>
      <c r="F50" s="259">
        <v>0.30697446</v>
      </c>
      <c r="G50" s="76"/>
      <c r="H50" s="31"/>
      <c r="I50" s="31"/>
      <c r="J50" s="41"/>
      <c r="K50" s="5"/>
    </row>
    <row r="51" spans="2:11" ht="15" customHeight="1">
      <c r="B51" s="174"/>
      <c r="C51" s="31"/>
      <c r="D51" s="75">
        <v>3</v>
      </c>
      <c r="E51" s="58" t="s">
        <v>17</v>
      </c>
      <c r="F51" s="259">
        <v>0.681616795</v>
      </c>
      <c r="G51" s="76"/>
      <c r="H51" s="31"/>
      <c r="I51" s="31"/>
      <c r="J51" s="41"/>
      <c r="K51" s="5"/>
    </row>
    <row r="52" spans="2:11" ht="15" customHeight="1">
      <c r="B52" s="174"/>
      <c r="C52" s="31"/>
      <c r="D52" s="75">
        <v>4</v>
      </c>
      <c r="E52" s="58" t="s">
        <v>19</v>
      </c>
      <c r="F52" s="259">
        <v>0.814597589</v>
      </c>
      <c r="G52" s="76"/>
      <c r="H52" s="31"/>
      <c r="I52" s="31"/>
      <c r="J52" s="41"/>
      <c r="K52" s="5"/>
    </row>
    <row r="53" spans="2:11" ht="15" customHeight="1">
      <c r="B53" s="174"/>
      <c r="C53" s="30"/>
      <c r="D53" s="75">
        <v>5</v>
      </c>
      <c r="E53" s="139" t="s">
        <v>14</v>
      </c>
      <c r="F53" s="259">
        <v>0.119773389</v>
      </c>
      <c r="G53" s="77"/>
      <c r="H53" s="31"/>
      <c r="I53" s="31"/>
      <c r="J53" s="41"/>
      <c r="K53" s="5"/>
    </row>
    <row r="54" spans="2:11" ht="15" customHeight="1">
      <c r="B54" s="174"/>
      <c r="C54" s="30"/>
      <c r="D54" s="75">
        <v>6</v>
      </c>
      <c r="E54" s="139" t="s">
        <v>41</v>
      </c>
      <c r="F54" s="259">
        <v>0.134060837</v>
      </c>
      <c r="G54" s="77"/>
      <c r="H54" s="31"/>
      <c r="I54" s="31"/>
      <c r="J54" s="41"/>
      <c r="K54" s="5"/>
    </row>
    <row r="55" spans="2:11" ht="15" customHeight="1">
      <c r="B55" s="174"/>
      <c r="C55" s="31"/>
      <c r="D55" s="75">
        <v>7</v>
      </c>
      <c r="E55" s="198" t="s">
        <v>11</v>
      </c>
      <c r="F55" s="259">
        <v>1</v>
      </c>
      <c r="G55" s="78"/>
      <c r="H55" s="31"/>
      <c r="I55" s="31"/>
      <c r="J55" s="41"/>
      <c r="K55" s="5"/>
    </row>
    <row r="56" spans="2:11" ht="15" customHeight="1">
      <c r="B56" s="174"/>
      <c r="C56" s="41"/>
      <c r="D56" s="75">
        <v>8</v>
      </c>
      <c r="E56" s="201" t="s">
        <v>12</v>
      </c>
      <c r="F56" s="259">
        <v>1.199472232</v>
      </c>
      <c r="G56" s="78"/>
      <c r="H56" s="31"/>
      <c r="I56" s="31"/>
      <c r="J56" s="41"/>
      <c r="K56" s="5"/>
    </row>
    <row r="57" spans="2:11" ht="15" customHeight="1">
      <c r="B57" s="174"/>
      <c r="C57" s="41"/>
      <c r="D57" s="75">
        <v>9</v>
      </c>
      <c r="E57" s="198" t="s">
        <v>15</v>
      </c>
      <c r="F57" s="259">
        <v>0.093516501</v>
      </c>
      <c r="G57" s="78"/>
      <c r="H57" s="31"/>
      <c r="I57" s="31"/>
      <c r="J57" s="41"/>
      <c r="K57" s="5"/>
    </row>
    <row r="58" spans="2:11" ht="15" customHeight="1">
      <c r="B58" s="174"/>
      <c r="C58" s="41"/>
      <c r="D58" s="75">
        <v>10</v>
      </c>
      <c r="E58" s="201" t="s">
        <v>20</v>
      </c>
      <c r="F58" s="259">
        <v>0.011714266</v>
      </c>
      <c r="G58" s="78"/>
      <c r="H58" s="31"/>
      <c r="I58" s="31"/>
      <c r="J58" s="41"/>
      <c r="K58" s="5"/>
    </row>
    <row r="59" spans="2:11" ht="15" customHeight="1">
      <c r="B59" s="174"/>
      <c r="C59" s="41"/>
      <c r="D59" s="75">
        <v>11</v>
      </c>
      <c r="E59" s="198" t="s">
        <v>13</v>
      </c>
      <c r="F59" s="259">
        <v>0.006909895</v>
      </c>
      <c r="G59" s="78"/>
      <c r="H59" s="31"/>
      <c r="I59" s="31"/>
      <c r="J59" s="41"/>
      <c r="K59" s="5"/>
    </row>
    <row r="60" spans="2:11" ht="15" customHeight="1">
      <c r="B60" s="174"/>
      <c r="C60" s="41"/>
      <c r="D60" s="75">
        <v>12</v>
      </c>
      <c r="E60" s="201" t="s">
        <v>39</v>
      </c>
      <c r="F60" s="259">
        <v>0.000689213</v>
      </c>
      <c r="G60" s="78"/>
      <c r="H60" s="31"/>
      <c r="I60" s="31"/>
      <c r="J60" s="41"/>
      <c r="K60" s="5"/>
    </row>
    <row r="61" spans="2:11" ht="15" customHeight="1">
      <c r="B61" s="174"/>
      <c r="C61" s="41"/>
      <c r="D61" s="75">
        <v>13</v>
      </c>
      <c r="E61" s="202" t="s">
        <v>295</v>
      </c>
      <c r="F61" s="259">
        <v>0.055330851</v>
      </c>
      <c r="G61" s="78"/>
      <c r="H61" s="31"/>
      <c r="I61" s="31"/>
      <c r="J61" s="41"/>
      <c r="K61" s="5"/>
    </row>
    <row r="62" spans="2:11" ht="15" customHeight="1">
      <c r="B62" s="174"/>
      <c r="C62" s="41"/>
      <c r="D62" s="75">
        <v>14</v>
      </c>
      <c r="E62" s="198" t="s">
        <v>40</v>
      </c>
      <c r="F62" s="259">
        <v>0.119574315</v>
      </c>
      <c r="G62" s="78"/>
      <c r="H62" s="31"/>
      <c r="I62" s="31"/>
      <c r="J62" s="41"/>
      <c r="K62" s="5"/>
    </row>
    <row r="63" spans="2:11" ht="15" customHeight="1">
      <c r="B63" s="174"/>
      <c r="C63" s="41"/>
      <c r="D63" s="75">
        <v>15</v>
      </c>
      <c r="E63" s="202" t="s">
        <v>296</v>
      </c>
      <c r="F63" s="259">
        <v>0.596587519</v>
      </c>
      <c r="G63" s="78"/>
      <c r="H63" s="31"/>
      <c r="I63" s="31"/>
      <c r="J63" s="41"/>
      <c r="K63" s="5"/>
    </row>
    <row r="64" spans="2:11" ht="15" customHeight="1">
      <c r="B64" s="174"/>
      <c r="C64" s="41"/>
      <c r="D64" s="75">
        <v>16</v>
      </c>
      <c r="E64" s="198" t="s">
        <v>56</v>
      </c>
      <c r="F64" s="259">
        <v>0.022063074</v>
      </c>
      <c r="G64" s="78"/>
      <c r="H64" s="31"/>
      <c r="I64" s="31"/>
      <c r="J64" s="41"/>
      <c r="K64" s="5"/>
    </row>
    <row r="65" spans="2:11" ht="15" customHeight="1">
      <c r="B65" s="174"/>
      <c r="C65" s="41"/>
      <c r="D65" s="75">
        <v>17</v>
      </c>
      <c r="E65" s="198" t="s">
        <v>42</v>
      </c>
      <c r="F65" s="259">
        <v>0.112878283</v>
      </c>
      <c r="G65" s="78"/>
      <c r="H65" s="31"/>
      <c r="I65" s="31"/>
      <c r="J65" s="41"/>
      <c r="K65" s="5"/>
    </row>
    <row r="66" spans="2:11" ht="15" customHeight="1">
      <c r="B66" s="174"/>
      <c r="C66" s="31"/>
      <c r="D66" s="75">
        <v>18</v>
      </c>
      <c r="E66" s="198" t="s">
        <v>18</v>
      </c>
      <c r="F66" s="259">
        <v>0.574250603</v>
      </c>
      <c r="G66" s="78"/>
      <c r="H66" s="31"/>
      <c r="I66" s="31"/>
      <c r="J66" s="41"/>
      <c r="K66" s="5"/>
    </row>
    <row r="67" spans="2:11" ht="15" customHeight="1">
      <c r="B67" s="174"/>
      <c r="C67" s="31"/>
      <c r="D67" s="75">
        <v>19</v>
      </c>
      <c r="E67" s="198" t="s">
        <v>10</v>
      </c>
      <c r="F67" s="259">
        <v>0.725110579</v>
      </c>
      <c r="G67" s="78"/>
      <c r="H67" s="31"/>
      <c r="I67" s="31"/>
      <c r="J67" s="41"/>
      <c r="K67" s="5"/>
    </row>
    <row r="68" spans="2:11" ht="15" customHeight="1">
      <c r="B68" s="174"/>
      <c r="C68" s="31"/>
      <c r="D68" s="80"/>
      <c r="E68" s="79"/>
      <c r="F68" s="31"/>
      <c r="G68" s="31"/>
      <c r="H68" s="31"/>
      <c r="I68" s="31"/>
      <c r="J68" s="41"/>
      <c r="K68" s="5"/>
    </row>
    <row r="69" spans="2:10" ht="15" customHeight="1">
      <c r="B69" s="174"/>
      <c r="C69" s="192" t="s">
        <v>45</v>
      </c>
      <c r="D69" s="61">
        <v>0</v>
      </c>
      <c r="E69" s="203" t="s">
        <v>50</v>
      </c>
      <c r="F69" s="99"/>
      <c r="G69" s="74"/>
      <c r="H69" s="31"/>
      <c r="I69" s="31"/>
      <c r="J69" s="41"/>
    </row>
    <row r="70" spans="2:10" ht="15" customHeight="1">
      <c r="B70" s="174"/>
      <c r="C70" s="173"/>
      <c r="D70" s="61">
        <v>1</v>
      </c>
      <c r="E70" s="81">
        <v>1</v>
      </c>
      <c r="F70" s="160" t="s">
        <v>178</v>
      </c>
      <c r="G70" s="161" t="s">
        <v>183</v>
      </c>
      <c r="H70" s="31"/>
      <c r="I70" s="31"/>
      <c r="J70" s="41"/>
    </row>
    <row r="71" spans="2:10" ht="15" customHeight="1">
      <c r="B71" s="174"/>
      <c r="C71" s="31"/>
      <c r="D71" s="61">
        <v>2</v>
      </c>
      <c r="E71" s="162">
        <v>1000</v>
      </c>
      <c r="F71" s="100" t="s">
        <v>179</v>
      </c>
      <c r="G71" s="163" t="s">
        <v>181</v>
      </c>
      <c r="H71" s="31"/>
      <c r="I71" s="31"/>
      <c r="J71" s="41"/>
    </row>
    <row r="72" spans="2:10" ht="15" customHeight="1">
      <c r="B72" s="174"/>
      <c r="C72" s="31"/>
      <c r="D72" s="75">
        <v>3</v>
      </c>
      <c r="E72" s="162">
        <v>1000000</v>
      </c>
      <c r="F72" s="100" t="s">
        <v>180</v>
      </c>
      <c r="G72" s="163" t="s">
        <v>182</v>
      </c>
      <c r="H72" s="31"/>
      <c r="I72" s="31"/>
      <c r="J72" s="41"/>
    </row>
    <row r="73" spans="2:10" ht="15" customHeight="1">
      <c r="B73" s="174"/>
      <c r="C73" s="31"/>
      <c r="D73" s="80"/>
      <c r="E73" s="79"/>
      <c r="F73" s="31"/>
      <c r="G73" s="31"/>
      <c r="H73" s="31"/>
      <c r="I73" s="31"/>
      <c r="J73" s="41"/>
    </row>
    <row r="74" spans="2:10" ht="15" customHeight="1">
      <c r="B74" s="174"/>
      <c r="C74" s="192" t="s">
        <v>46</v>
      </c>
      <c r="D74" s="61">
        <v>0</v>
      </c>
      <c r="E74" s="203" t="s">
        <v>50</v>
      </c>
      <c r="F74" s="43"/>
      <c r="G74" s="74"/>
      <c r="H74" s="31"/>
      <c r="I74" s="31"/>
      <c r="J74" s="41"/>
    </row>
    <row r="75" spans="2:10" ht="15" customHeight="1">
      <c r="B75" s="174"/>
      <c r="C75" s="173"/>
      <c r="D75" s="61">
        <v>1</v>
      </c>
      <c r="E75" s="204" t="s">
        <v>43</v>
      </c>
      <c r="F75" s="67"/>
      <c r="G75" s="68"/>
      <c r="H75" s="31"/>
      <c r="I75" s="31"/>
      <c r="J75" s="41"/>
    </row>
    <row r="76" spans="2:10" ht="15" customHeight="1">
      <c r="B76" s="174"/>
      <c r="C76" s="31"/>
      <c r="D76" s="61">
        <v>2</v>
      </c>
      <c r="E76" s="205" t="s">
        <v>55</v>
      </c>
      <c r="F76" s="67"/>
      <c r="G76" s="68"/>
      <c r="H76" s="31"/>
      <c r="I76" s="31"/>
      <c r="J76" s="41"/>
    </row>
    <row r="77" spans="2:10" ht="15" customHeight="1">
      <c r="B77" s="174"/>
      <c r="C77" s="31"/>
      <c r="D77" s="75">
        <v>3</v>
      </c>
      <c r="E77" s="205" t="s">
        <v>48</v>
      </c>
      <c r="F77" s="67"/>
      <c r="G77" s="68"/>
      <c r="H77" s="31"/>
      <c r="I77" s="31"/>
      <c r="J77" s="41"/>
    </row>
    <row r="78" spans="2:10" ht="15" customHeight="1">
      <c r="B78" s="174"/>
      <c r="C78" s="31"/>
      <c r="D78" s="80"/>
      <c r="E78" s="79"/>
      <c r="F78" s="31"/>
      <c r="G78" s="31"/>
      <c r="H78" s="31"/>
      <c r="I78" s="31"/>
      <c r="J78" s="41"/>
    </row>
    <row r="79" spans="2:10" ht="15" customHeight="1">
      <c r="B79" s="174"/>
      <c r="C79" s="192" t="s">
        <v>259</v>
      </c>
      <c r="D79" s="61">
        <v>0</v>
      </c>
      <c r="E79" s="206"/>
      <c r="F79" s="43"/>
      <c r="G79" s="190"/>
      <c r="H79" s="31"/>
      <c r="I79" s="31"/>
      <c r="J79" s="41"/>
    </row>
    <row r="80" spans="2:10" ht="15" customHeight="1">
      <c r="B80" s="174"/>
      <c r="C80" s="31"/>
      <c r="D80" s="61">
        <v>1</v>
      </c>
      <c r="E80" s="206" t="s">
        <v>255</v>
      </c>
      <c r="F80" s="43"/>
      <c r="G80" s="190"/>
      <c r="H80" s="31"/>
      <c r="I80" s="31"/>
      <c r="J80" s="41"/>
    </row>
    <row r="81" spans="2:10" ht="15" customHeight="1">
      <c r="B81" s="174"/>
      <c r="C81" s="31"/>
      <c r="D81" s="61">
        <v>2</v>
      </c>
      <c r="E81" s="207" t="s">
        <v>256</v>
      </c>
      <c r="F81" s="67"/>
      <c r="G81" s="190"/>
      <c r="H81" s="31"/>
      <c r="I81" s="31"/>
      <c r="J81" s="41"/>
    </row>
    <row r="82" spans="2:10" ht="15" customHeight="1">
      <c r="B82" s="174"/>
      <c r="C82" s="31"/>
      <c r="D82" s="75">
        <v>3</v>
      </c>
      <c r="E82" s="207" t="s">
        <v>257</v>
      </c>
      <c r="F82" s="67"/>
      <c r="G82" s="190"/>
      <c r="H82" s="31"/>
      <c r="I82" s="31"/>
      <c r="J82" s="41"/>
    </row>
    <row r="83" spans="2:10" ht="19.5" customHeight="1">
      <c r="B83" s="175"/>
      <c r="C83" s="40"/>
      <c r="D83" s="40"/>
      <c r="E83" s="40"/>
      <c r="F83" s="40"/>
      <c r="G83" s="40"/>
      <c r="H83" s="40"/>
      <c r="I83" s="40"/>
      <c r="J83" s="53"/>
    </row>
    <row r="84" spans="3:10" ht="30" customHeight="1">
      <c r="C84" s="16"/>
      <c r="D84" s="17"/>
      <c r="E84" s="17"/>
      <c r="F84" s="17"/>
      <c r="G84" s="17"/>
      <c r="H84" s="17"/>
      <c r="I84" s="17"/>
      <c r="J84" s="17"/>
    </row>
    <row r="85" spans="4:16" ht="12.75">
      <c r="D85" s="21"/>
      <c r="I85" s="5"/>
      <c r="J85" s="5"/>
      <c r="K85" s="5"/>
      <c r="L85" s="5"/>
      <c r="M85" s="5"/>
      <c r="N85" s="5"/>
      <c r="O85" s="5"/>
      <c r="P85" s="5"/>
    </row>
    <row r="86" spans="9:16" ht="12.75">
      <c r="I86" s="5"/>
      <c r="J86" s="5"/>
      <c r="K86" s="5"/>
      <c r="L86" s="5"/>
      <c r="M86" s="5"/>
      <c r="N86" s="5"/>
      <c r="O86" s="5"/>
      <c r="P86" s="5"/>
    </row>
    <row r="87" spans="9:16" ht="12.75">
      <c r="I87" s="5"/>
      <c r="J87" s="5"/>
      <c r="K87" s="5"/>
      <c r="L87" s="5"/>
      <c r="M87" s="5"/>
      <c r="N87" s="5"/>
      <c r="O87" s="5"/>
      <c r="P87" s="5"/>
    </row>
    <row r="88" spans="9:16" ht="12.75">
      <c r="I88" s="5"/>
      <c r="J88" s="5"/>
      <c r="K88" s="5"/>
      <c r="L88" s="5"/>
      <c r="M88" s="5"/>
      <c r="N88" s="5"/>
      <c r="O88" s="5"/>
      <c r="P88" s="5"/>
    </row>
    <row r="89" spans="8:16" ht="12.75">
      <c r="H89" s="11"/>
      <c r="I89" s="5"/>
      <c r="J89" s="5"/>
      <c r="K89" s="18"/>
      <c r="L89" s="5"/>
      <c r="M89" s="5"/>
      <c r="N89" s="5"/>
      <c r="O89" s="5"/>
      <c r="P89" s="5"/>
    </row>
    <row r="90" spans="8:16" ht="12.75">
      <c r="H90" s="11"/>
      <c r="I90" s="5"/>
      <c r="J90" s="5"/>
      <c r="K90" s="19"/>
      <c r="L90" s="5"/>
      <c r="M90" s="5"/>
      <c r="N90" s="5"/>
      <c r="O90" s="5"/>
      <c r="P90" s="5"/>
    </row>
    <row r="91" spans="8:16" ht="12.75">
      <c r="H91" s="11"/>
      <c r="I91" s="5"/>
      <c r="J91" s="5"/>
      <c r="K91" s="19"/>
      <c r="L91" s="5"/>
      <c r="M91" s="5"/>
      <c r="N91" s="5"/>
      <c r="O91" s="5"/>
      <c r="P91" s="5"/>
    </row>
    <row r="92" spans="8:16" ht="12.75">
      <c r="H92" s="11"/>
      <c r="I92" s="5"/>
      <c r="J92" s="5"/>
      <c r="K92" s="20"/>
      <c r="L92" s="5"/>
      <c r="M92" s="5"/>
      <c r="N92" s="5"/>
      <c r="O92" s="5"/>
      <c r="P92" s="5"/>
    </row>
    <row r="93" spans="8:16" ht="12.75">
      <c r="H93" s="12"/>
      <c r="I93" s="5"/>
      <c r="J93" s="5"/>
      <c r="K93" s="19"/>
      <c r="L93" s="5"/>
      <c r="M93" s="5"/>
      <c r="N93" s="5"/>
      <c r="O93" s="5"/>
      <c r="P93" s="5"/>
    </row>
    <row r="94" spans="8:16" ht="12.75">
      <c r="H94" s="12"/>
      <c r="I94" s="5"/>
      <c r="J94" s="5"/>
      <c r="K94" s="19"/>
      <c r="L94" s="5"/>
      <c r="M94" s="5"/>
      <c r="N94" s="5"/>
      <c r="O94" s="5"/>
      <c r="P94" s="5"/>
    </row>
    <row r="95" spans="8:16" ht="12.75">
      <c r="H95" s="11"/>
      <c r="I95" s="5"/>
      <c r="J95" s="5"/>
      <c r="K95" s="19"/>
      <c r="L95" s="5"/>
      <c r="M95" s="5"/>
      <c r="N95" s="5"/>
      <c r="O95" s="5"/>
      <c r="P95" s="5"/>
    </row>
    <row r="96" spans="8:16" ht="12.75">
      <c r="H96" s="11"/>
      <c r="I96" s="5"/>
      <c r="J96" s="5"/>
      <c r="K96" s="19"/>
      <c r="L96" s="5"/>
      <c r="M96" s="5"/>
      <c r="N96" s="5"/>
      <c r="O96" s="5"/>
      <c r="P96" s="5"/>
    </row>
    <row r="97" spans="8:16" ht="12.75">
      <c r="H97" s="11"/>
      <c r="I97" s="5"/>
      <c r="J97" s="5"/>
      <c r="K97" s="19"/>
      <c r="L97" s="5"/>
      <c r="M97" s="5"/>
      <c r="N97" s="5"/>
      <c r="O97" s="5"/>
      <c r="P97" s="5"/>
    </row>
    <row r="98" spans="8:16" ht="12.75">
      <c r="H98" s="11"/>
      <c r="I98" s="5"/>
      <c r="J98" s="5"/>
      <c r="K98" s="19"/>
      <c r="L98" s="5"/>
      <c r="M98" s="5"/>
      <c r="N98" s="5"/>
      <c r="O98" s="5"/>
      <c r="P98" s="5"/>
    </row>
    <row r="99" spans="8:16" ht="12.75">
      <c r="H99" s="11"/>
      <c r="I99" s="5"/>
      <c r="J99" s="5"/>
      <c r="K99" s="19"/>
      <c r="L99" s="5"/>
      <c r="M99" s="5"/>
      <c r="N99" s="5"/>
      <c r="O99" s="5"/>
      <c r="P99" s="5"/>
    </row>
    <row r="100" spans="8:16" ht="12.75">
      <c r="H100" s="11"/>
      <c r="I100" s="5"/>
      <c r="J100" s="5"/>
      <c r="K100" s="18"/>
      <c r="L100" s="5"/>
      <c r="M100" s="5"/>
      <c r="N100" s="5"/>
      <c r="O100" s="5"/>
      <c r="P100" s="5"/>
    </row>
    <row r="101" spans="8:16" ht="12.75">
      <c r="H101" s="11"/>
      <c r="I101" s="5"/>
      <c r="J101" s="5"/>
      <c r="K101" s="5"/>
      <c r="L101" s="5"/>
      <c r="M101" s="5"/>
      <c r="N101" s="5"/>
      <c r="O101" s="5"/>
      <c r="P101" s="5"/>
    </row>
    <row r="102" spans="8:16" ht="12.75">
      <c r="H102" s="11"/>
      <c r="I102" s="5"/>
      <c r="J102" s="5"/>
      <c r="K102" s="5"/>
      <c r="L102" s="5"/>
      <c r="M102" s="5"/>
      <c r="N102" s="5"/>
      <c r="O102" s="5"/>
      <c r="P102" s="5"/>
    </row>
    <row r="103" spans="8:16" ht="12.75">
      <c r="H103" s="11"/>
      <c r="I103" s="5"/>
      <c r="J103" s="5"/>
      <c r="K103" s="5"/>
      <c r="L103" s="5"/>
      <c r="M103" s="5"/>
      <c r="N103" s="5"/>
      <c r="O103" s="5"/>
      <c r="P103" s="5"/>
    </row>
    <row r="104" spans="8:16" ht="12.75">
      <c r="H104" s="11"/>
      <c r="I104" s="5"/>
      <c r="J104" s="5"/>
      <c r="K104" s="5"/>
      <c r="L104" s="5"/>
      <c r="M104" s="5"/>
      <c r="N104" s="5"/>
      <c r="O104" s="5"/>
      <c r="P104" s="5"/>
    </row>
    <row r="105" spans="9:16" ht="12.75">
      <c r="I105" s="5"/>
      <c r="J105" s="5"/>
      <c r="K105" s="5"/>
      <c r="L105" s="5"/>
      <c r="M105" s="5"/>
      <c r="N105" s="5"/>
      <c r="O105" s="5"/>
      <c r="P105" s="5"/>
    </row>
  </sheetData>
  <sheetProtection/>
  <mergeCells count="8">
    <mergeCell ref="E16:F16"/>
    <mergeCell ref="E47:G47"/>
    <mergeCell ref="E17:F17"/>
    <mergeCell ref="E18:F18"/>
    <mergeCell ref="E19:F19"/>
    <mergeCell ref="E20:F20"/>
    <mergeCell ref="E21:F21"/>
    <mergeCell ref="E22:F22"/>
  </mergeCells>
  <printOptions/>
  <pageMargins left="0.787401575" right="0.787401575" top="0.984251969" bottom="0.984251969" header="0.5" footer="0.5"/>
  <pageSetup horizontalDpi="600" verticalDpi="600" orientation="portrait" paperSize="9" scale="44" r:id="rId1"/>
  <headerFooter alignWithMargins="0">
    <oddHeader>&amp;L&amp;"Arial,Bold"&amp;14Basel Committee on Banking Supervision
MPG data collection exercise&amp;C&amp;14&amp;F
&amp;A&amp;R&amp;"Arial,Bold"&amp;14Confidential</oddHeader>
    <oddFooter>&amp;L&amp;14&amp;D  &amp;T&amp;R&amp;14Page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End-2013 GSIB reporting template</dc:title>
  <dc:subject/>
  <dc:creator/>
  <cp:keywords/>
  <dc:description/>
  <cp:lastModifiedBy/>
  <dcterms:created xsi:type="dcterms:W3CDTF">2013-05-04T02:23:23Z</dcterms:created>
  <dcterms:modified xsi:type="dcterms:W3CDTF">2015-07-17T08:16:40Z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ontentType">
    <vt:lpwstr>Document</vt:lpwstr>
  </property>
  <property fmtid="{D5CDD505-2E9C-101B-9397-08002B2CF9AE}" pid="4" name="Sort order">
    <vt:lpwstr/>
  </property>
  <property fmtid="{D5CDD505-2E9C-101B-9397-08002B2CF9AE}" pid="5" name="Description0">
    <vt:lpwstr>2nd Version circulated 10 March 2014 (replacing version of 27 January)</vt:lpwstr>
  </property>
  <property fmtid="{D5CDD505-2E9C-101B-9397-08002B2CF9AE}" pid="6" name="EmailNotification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